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Shared drives\3.4 Insurance Product  (Restrict)\2026\2026Q2 Level Premium Term Life\Premium Schedule\"/>
    </mc:Choice>
  </mc:AlternateContent>
  <xr:revisionPtr revIDLastSave="0" documentId="13_ncr:1_{285F9100-783E-42A9-854F-16C7C8658D4E}" xr6:coauthVersionLast="47" xr6:coauthVersionMax="47" xr10:uidLastSave="{00000000-0000-0000-0000-000000000000}"/>
  <bookViews>
    <workbookView xWindow="28680" yWindow="-120" windowWidth="38640" windowHeight="21120" tabRatio="500" activeTab="1" xr2:uid="{00000000-000D-0000-FFFF-FFFF00000000}"/>
  </bookViews>
  <sheets>
    <sheet name="自訂保額 Set Your Sum Insured" sheetId="1" r:id="rId1"/>
    <sheet name="$1M 保額標準保費表 Standard Premium" sheetId="2" r:id="rId2"/>
    <sheet name="數據Data" sheetId="3" state="hidden" r:id="rId3"/>
    <sheet name="HelperData"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4" i="1" l="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alcChain>
</file>

<file path=xl/sharedStrings.xml><?xml version="1.0" encoding="utf-8"?>
<sst xmlns="http://schemas.openxmlformats.org/spreadsheetml/2006/main" count="1294" uniqueCount="120">
  <si>
    <t>📝 保泰定期人壽保險計劃 Bowtie Term Life Insurance Plan ⏳</t>
  </si>
  <si>
    <t>標準月供保費表 Standard Monthly Premium Schedule</t>
  </si>
  <si>
    <t>自訂保額 Set Your Sum Insured</t>
  </si>
  <si>
    <t>性別 Sex</t>
  </si>
  <si>
    <t>男Male</t>
  </si>
  <si>
    <t>吸煙狀況 Smoking Status</t>
  </si>
  <si>
    <t>吸煙人士 / Smoker</t>
  </si>
  <si>
    <t>投保額 (港元) Sum Insured (HKD)</t>
  </si>
  <si>
    <t>年齡^ Age^</t>
  </si>
  <si>
    <t>每月保費 (港幣) Monthly Premium (HKD)</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</si>
  <si>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</si>
  <si>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</si>
  <si>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</si>
  <si>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</si>
  <si>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</si>
  <si>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</si>
  <si>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</si>
  <si>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</si>
  <si>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</si>
  <si>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</si>
  <si>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</si>
  <si>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</si>
  <si>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</si>
  <si>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</si>
  <si>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</si>
  <si>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</si>
  <si>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</si>
  <si>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</si>
  <si>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</si>
  <si>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</si>
  <si>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</si>
  <si>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</si>
  <si>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</si>
  <si>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</si>
  <si>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</si>
  <si>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</si>
  <si>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</si>
  <si>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</si>
  <si>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</si>
  <si>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</si>
  <si>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</si>
  <si>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</si>
  <si>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</si>
  <si>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</si>
  <si>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</si>
  <si>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</si>
  <si>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</si>
  <si>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</si>
  <si>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</si>
  <si>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</si>
  <si>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</si>
  <si>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</si>
  <si>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</si>
  <si>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</si>
  <si>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</si>
  <si>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</si>
  <si>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</si>
  <si>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</si>
  <si>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</si>
  <si>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</si>
  <si>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</si>
  <si>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</si>
  <si>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</si>
  <si>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</si>
  <si>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</si>
  <si>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</si>
  <si>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</si>
  <si>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</si>
  <si>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</si>
  <si>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</si>
  <si>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</si>
  <si>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</si>
  <si>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</si>
  <si>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</si>
  <si>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</si>
  <si>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</si>
  <si>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</si>
  <si>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</si>
  <si>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</si>
  <si>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</si>
  <si>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</si>
  <si>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</si>
  <si>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</si>
  <si>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</si>
  <si>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</si>
  <si>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</si>
  <si>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</si>
  <si>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</si>
  <si>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</si>
  <si>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</si>
  <si>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</si>
  <si>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</si>
  <si>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此標準保費表並未包括由保險業監管局徵收的保費徵費。</t>
  </si>
  <si>
    <t>This Standard Premium schedule does not include the premium levy which is collected by Insurance Authority.</t>
  </si>
  <si>
    <r>
      <rPr>
        <i/>
        <sz val="8"/>
        <color rgb="FF757575"/>
        <rFont val="Arial"/>
        <family val="2"/>
      </rPr>
      <t xml:space="preserve">* </t>
    </r>
    <r>
      <rPr>
        <i/>
        <sz val="8"/>
        <color rgb="FF757575"/>
        <rFont val="Noto Sans CJK SC"/>
        <family val="2"/>
      </rPr>
      <t>只適用於續保。</t>
    </r>
  </si>
  <si>
    <t>* Applicable to Renewal only.</t>
  </si>
  <si>
    <t>每年續保計劃 Yearly Renewable Plan</t>
  </si>
  <si>
    <t>投保金額 (港元) Sum Insured (HKD): $1,000,000</t>
  </si>
  <si>
    <t>男 Male</t>
  </si>
  <si>
    <t>女 Female</t>
  </si>
  <si>
    <t>年齡^  Age^</t>
  </si>
  <si>
    <t>非吸煙人士 Non-Smoker</t>
  </si>
  <si>
    <t>吸煙人士 Smoker</t>
  </si>
  <si>
    <t>年齡</t>
  </si>
  <si>
    <t>性別</t>
  </si>
  <si>
    <t>吸煙狀態</t>
  </si>
  <si>
    <t>每1港元保額所需保費</t>
  </si>
  <si>
    <t>每100萬港元保額所需保費</t>
  </si>
  <si>
    <t>投保額 (港元) Insured Sum (HKD)</t>
  </si>
  <si>
    <t>非吸煙人士 / Non-smoker</t>
  </si>
  <si>
    <t>女Female</t>
  </si>
  <si>
    <t>‍5 年計劃 5 Year Plan</t>
  </si>
  <si>
    <t>‍10年計劃 10 Year Plan</t>
  </si>
  <si>
    <t>‍20年計劃 20 Year Plan</t>
  </si>
  <si>
    <t>* 只適用於續保。</t>
  </si>
  <si>
    <t>保障期 Benefit Term</t>
  </si>
  <si>
    <t>5 Years</t>
  </si>
  <si>
    <r>
      <t xml:space="preserve">^ </t>
    </r>
    <r>
      <rPr>
        <i/>
        <sz val="8"/>
        <color rgb="FF757575"/>
        <rFont val="Noto Sans CJK SC"/>
        <family val="2"/>
      </rPr>
      <t>年齡指受保人上次生日時的已屆年齡。保費將於續保時按受保人當時的年齡作出調整。在同一保障期內，保費將保證維持不變。</t>
    </r>
  </si>
  <si>
    <t>^ Age refers to the attained age of the Insured Person as of his or her last birthday. Premium will be adjusted based on the Insured Person's Age upon renewal. Within a Benefit Term, the premium will remain level and guaranteed.</t>
  </si>
  <si>
    <t>^ 年齡指受保人上次生日時的已屆年齡。保費將於續保時按受保人當時的年齡作出調整。在同一保障期內，保費將保證維持不變。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</si>
</sst>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E+00"/>
  </numFmts>
  <fonts count="22">
    <font>
      <sz val="11"/>
      <color theme="1"/>
      <name val="Calibri"/>
      <family val="2"/>
      <charset val="1"/>
    </font>
    <font>
      <b/>
      <sz val="10"/>
      <color rgb="FF1F2D3D"/>
      <name val="Noto Sans CJK SC"/>
      <family val="2"/>
      <charset val="1"/>
    </font>
    <font>
      <sz val="10"/>
      <color rgb="FF1F2D3D"/>
      <name val="Noto Sans CJK SC"/>
      <family val="2"/>
      <charset val="1"/>
    </font>
    <font>
      <sz val="10"/>
      <color rgb="FF1F2D3D"/>
      <name val="Arial"/>
      <family val="2"/>
    </font>
    <font>
      <b/>
      <sz val="10"/>
      <color rgb="FFFFFFFF"/>
      <name val="Noto Sans CJK SC"/>
      <family val="2"/>
      <charset val="1"/>
    </font>
    <font>
      <i/>
      <sz val="8"/>
      <color rgb="FF757575"/>
      <name val="Noto Sans CJK SC"/>
      <family val="2"/>
      <charset val="1"/>
    </font>
    <font>
      <i/>
      <sz val="8"/>
      <color rgb="FF757575"/>
      <name val="Arial"/>
      <family val="2"/>
    </font>
    <font>
      <i/>
      <sz val="8"/>
      <color rgb="FF757575"/>
      <name val="Noto Sans CJK SC"/>
      <family val="2"/>
    </font>
    <font>
      <sz val="11"/>
      <color theme="1"/>
      <name val="Noto Sans CJK SC"/>
      <family val="2"/>
      <charset val="1"/>
    </font>
    <font>
      <sz val="11"/>
      <color theme="1"/>
      <name val="Lexend"/>
    </font>
    <font>
      <b/>
      <sz val="12"/>
      <color rgb="FFFFFFFF"/>
      <name val="Lexend"/>
    </font>
    <font>
      <b/>
      <sz val="11"/>
      <color rgb="FF191357"/>
      <name val="Lexend"/>
    </font>
    <font>
      <b/>
      <sz val="11"/>
      <color rgb="FFFFFFFF"/>
      <name val="Lexend"/>
    </font>
    <font>
      <b/>
      <sz val="11"/>
      <color rgb="FFFF0068"/>
      <name val="Lexend"/>
    </font>
    <font>
      <sz val="11"/>
      <color theme="0"/>
      <name val="Lexend"/>
    </font>
    <font>
      <sz val="10"/>
      <color rgb="FF1F2D3D"/>
      <name val="Lexend"/>
    </font>
    <font>
      <sz val="11"/>
      <color rgb="FF191357"/>
      <name val="Lexend"/>
    </font>
    <font>
      <sz val="11"/>
      <color rgb="FFFF0068"/>
      <name val="Lexend"/>
    </font>
    <font>
      <sz val="11"/>
      <color rgb="FF434343"/>
      <name val="Lexend"/>
    </font>
    <font>
      <i/>
      <sz val="10"/>
      <color rgb="FF757575"/>
      <name val="Lexend"/>
    </font>
    <font>
      <sz val="10"/>
      <color theme="1"/>
      <name val="Lexend"/>
    </font>
    <font>
      <i/>
      <sz val="11"/>
      <color theme="0" tint="-0.499984740745262"/>
      <name val="Lexend"/>
    </font>
  </fonts>
  <fills count="18">
    <fill>
      <patternFill patternType="none"/>
    </fill>
    <fill>
      <patternFill patternType="gray125"/>
    </fill>
    <fill>
      <patternFill patternType="solid">
        <fgColor rgb="FF1F2D3D"/>
        <bgColor rgb="FF191357"/>
      </patternFill>
    </fill>
    <fill>
      <patternFill patternType="solid">
        <fgColor rgb="FFFFFFFF"/>
        <bgColor rgb="FFF5F5F5"/>
      </patternFill>
    </fill>
    <fill>
      <patternFill patternType="solid">
        <fgColor rgb="FFF5F5F5"/>
        <bgColor rgb="FFFFFFFF"/>
      </patternFill>
    </fill>
    <fill>
      <patternFill patternType="solid">
        <fgColor rgb="FF191357"/>
        <bgColor rgb="FF1F2D3D"/>
      </patternFill>
    </fill>
    <fill>
      <patternFill patternType="solid">
        <fgColor theme="0" tint="-0.499984740745262"/>
        <bgColor rgb="FF757575"/>
      </patternFill>
    </fill>
    <fill>
      <patternFill patternType="solid">
        <fgColor rgb="FFFF0068"/>
        <bgColor rgb="FF00796B"/>
      </patternFill>
    </fill>
    <fill>
      <patternFill patternType="solid">
        <fgColor rgb="FF191357"/>
        <bgColor rgb="FF009688"/>
      </patternFill>
    </fill>
    <fill>
      <patternFill patternType="solid">
        <fgColor rgb="FF191357"/>
        <bgColor rgb="FF191357"/>
      </patternFill>
    </fill>
    <fill>
      <patternFill patternType="solid">
        <fgColor theme="0"/>
        <bgColor rgb="FF191357"/>
      </patternFill>
    </fill>
    <fill>
      <patternFill patternType="solid">
        <fgColor theme="0"/>
        <bgColor rgb="FF00796B"/>
      </patternFill>
    </fill>
    <fill>
      <patternFill patternType="solid">
        <fgColor theme="0"/>
        <bgColor rgb="FF009688"/>
      </patternFill>
    </fill>
    <fill>
      <patternFill patternType="solid">
        <fgColor rgb="FFFF0068"/>
        <bgColor indexed="64"/>
      </patternFill>
    </fill>
    <fill>
      <patternFill patternType="solid">
        <fgColor rgb="FFFF0068"/>
        <bgColor rgb="FFFF0068"/>
      </patternFill>
    </fill>
    <fill>
      <patternFill patternType="solid">
        <fgColor rgb="FFFFF0F6"/>
        <bgColor rgb="FFFFF0F6"/>
      </patternFill>
    </fill>
    <fill>
      <patternFill patternType="solid">
        <fgColor rgb="FFFFFFFF"/>
        <bgColor rgb="FFFFFFFF"/>
      </patternFill>
    </fill>
    <fill>
      <patternFill patternType="solid">
        <fgColor theme="0"/>
        <bgColor rgb="FFF5F5F5"/>
      </patternFill>
    </fill>
  </fills>
  <borders count="8">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8EA9DB"/>
      </left>
      <right/>
      <top style="thin">
        <color rgb="FF8EA9DB"/>
      </top>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right style="thin">
        <color rgb="FF8EA9DB"/>
      </right>
      <top style="thin">
        <color rgb="FF8EA9DB"/>
      </top>
      <bottom style="thin">
        <color rgb="FF8EA9DB"/>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0" fontId="4" fillId="2" borderId="0" xfId="0" applyFont="1" applyFill="1" applyAlignment="1">
      <alignment horizontal="center"/>
    </xf>
    <xf numFmtId="0" fontId="8" fillId="0" borderId="0" xfId="0" applyFont="1"/>
    <xf numFmtId="164" fontId="0" fillId="0" borderId="0" xfId="0" applyNumberFormat="1"/>
    <xf numFmtId="3" fontId="0" fillId="0" borderId="0" xfId="0" applyNumberFormat="1"/>
    <xf numFmtId="0" fontId="0" fillId="0" borderId="0" xfId="0" applyAlignment="1">
      <alignment horizontal="center"/>
    </xf>
    <xf numFmtId="0" fontId="9" fillId="0" borderId="0" xfId="0" applyFont="1" applyAlignment="1">
      <alignment horizontal="center"/>
    </xf>
    <xf numFmtId="0" fontId="9" fillId="0" borderId="0" xfId="0" applyFont="1"/>
    <xf numFmtId="0" fontId="14" fillId="5" borderId="3" xfId="0" applyFont="1" applyFill="1" applyBorder="1" applyAlignment="1">
      <alignment horizontal="center" vertical="center"/>
    </xf>
    <xf numFmtId="3" fontId="15" fillId="6" borderId="1" xfId="0" applyNumberFormat="1" applyFont="1" applyFill="1" applyBorder="1" applyAlignment="1">
      <alignment horizontal="center" vertical="center"/>
    </xf>
    <xf numFmtId="0" fontId="9" fillId="13" borderId="0" xfId="0" applyFont="1" applyFill="1" applyAlignment="1">
      <alignment horizontal="center"/>
    </xf>
    <xf numFmtId="0" fontId="16" fillId="11"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4" fillId="14" borderId="4" xfId="0" applyFont="1" applyFill="1" applyBorder="1" applyAlignment="1">
      <alignment horizontal="center"/>
    </xf>
    <xf numFmtId="0" fontId="18" fillId="0" borderId="5" xfId="0" applyFont="1" applyBorder="1" applyAlignment="1">
      <alignment horizontal="center"/>
    </xf>
    <xf numFmtId="0" fontId="18" fillId="15" borderId="5" xfId="0" applyFont="1" applyFill="1" applyBorder="1" applyAlignment="1">
      <alignment horizontal="center"/>
    </xf>
    <xf numFmtId="0" fontId="18" fillId="15" borderId="6" xfId="0" applyFont="1" applyFill="1" applyBorder="1" applyAlignment="1">
      <alignment horizontal="center"/>
    </xf>
    <xf numFmtId="3" fontId="18" fillId="15" borderId="5" xfId="0" applyNumberFormat="1" applyFont="1" applyFill="1" applyBorder="1" applyAlignment="1">
      <alignment horizontal="center"/>
    </xf>
    <xf numFmtId="3" fontId="18" fillId="15" borderId="6" xfId="0" applyNumberFormat="1" applyFont="1" applyFill="1" applyBorder="1" applyAlignment="1">
      <alignment horizontal="center"/>
    </xf>
    <xf numFmtId="3" fontId="18" fillId="0" borderId="5" xfId="0" applyNumberFormat="1" applyFont="1" applyBorder="1" applyAlignment="1">
      <alignment horizontal="center"/>
    </xf>
    <xf numFmtId="0" fontId="20" fillId="0" borderId="0" xfId="0" applyFont="1" applyAlignment="1">
      <alignment horizontal="left"/>
    </xf>
    <xf numFmtId="0" fontId="12" fillId="9" borderId="7" xfId="0" applyFont="1" applyFill="1" applyBorder="1" applyAlignment="1">
      <alignment horizontal="center"/>
    </xf>
    <xf numFmtId="0" fontId="12" fillId="9" borderId="7" xfId="0" applyFont="1" applyFill="1" applyBorder="1" applyAlignment="1">
      <alignment horizontal="center" vertical="center"/>
    </xf>
    <xf numFmtId="0" fontId="2" fillId="3" borderId="1" xfId="0" applyFont="1" applyFill="1" applyBorder="1" applyAlignment="1">
      <alignment horizontal="center" vertical="center"/>
    </xf>
    <xf numFmtId="0" fontId="12" fillId="14" borderId="0" xfId="0" applyFont="1" applyFill="1" applyAlignment="1">
      <alignment horizontal="center" vertical="center"/>
    </xf>
    <xf numFmtId="0" fontId="1" fillId="17" borderId="1" xfId="0" applyFont="1" applyFill="1" applyBorder="1" applyAlignment="1">
      <alignment horizontal="center" vertical="center"/>
    </xf>
    <xf numFmtId="0" fontId="6" fillId="0" borderId="0" xfId="0" applyFont="1" applyAlignment="1">
      <alignment horizontal="left" vertical="top" wrapText="1"/>
    </xf>
    <xf numFmtId="0" fontId="0" fillId="0" borderId="0" xfId="0" applyAlignment="1">
      <alignment horizontal="left"/>
    </xf>
    <xf numFmtId="0" fontId="19" fillId="0" borderId="0" xfId="0" applyFont="1" applyAlignment="1">
      <alignment horizontal="left" vertical="top" wrapText="1"/>
    </xf>
    <xf numFmtId="0" fontId="12" fillId="8" borderId="2" xfId="0" applyFont="1" applyFill="1" applyBorder="1" applyAlignment="1">
      <alignment horizontal="center" vertical="center"/>
    </xf>
    <xf numFmtId="0" fontId="12" fillId="7" borderId="2" xfId="0" applyFont="1" applyFill="1" applyBorder="1" applyAlignment="1">
      <alignment horizontal="center" vertical="center"/>
    </xf>
    <xf numFmtId="0" fontId="13" fillId="10" borderId="0" xfId="0" applyFont="1" applyFill="1" applyAlignment="1">
      <alignment horizontal="center" vertical="center"/>
    </xf>
    <xf numFmtId="0" fontId="13" fillId="11" borderId="0" xfId="0" applyFont="1" applyFill="1" applyAlignment="1">
      <alignment horizontal="center" vertical="center"/>
    </xf>
    <xf numFmtId="0" fontId="12" fillId="9" borderId="0" xfId="0" applyFont="1" applyFill="1" applyAlignment="1">
      <alignment horizontal="center" vertical="center"/>
    </xf>
    <xf numFmtId="0" fontId="11" fillId="10" borderId="0" xfId="0" applyFont="1" applyFill="1" applyAlignment="1">
      <alignment horizontal="center"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0" fillId="9" borderId="0" xfId="0" applyFont="1" applyFill="1" applyAlignment="1">
      <alignment horizontal="center" vertical="center"/>
    </xf>
    <xf numFmtId="0" fontId="0" fillId="0" borderId="0" xfId="0"/>
    <xf numFmtId="0" fontId="11" fillId="0" borderId="0" xfId="0" applyFont="1" applyAlignment="1">
      <alignment horizontal="center" vertical="center"/>
    </xf>
    <xf numFmtId="0" fontId="17" fillId="16" borderId="0" xfId="0" applyFont="1" applyFill="1" applyAlignment="1">
      <alignment horizontal="center" vertical="center"/>
    </xf>
    <xf numFmtId="0" fontId="0" fillId="0" borderId="0" xfId="0" applyAlignment="1">
      <alignment horizontal="center"/>
    </xf>
    <xf numFmtId="0" fontId="21" fillId="0" borderId="0" xfId="0" applyFont="1" applyAlignment="1">
      <alignment horizontal="left"/>
    </xf>
  </cellXfs>
  <cellStyles count="1">
    <cellStyle name="Normal" xfId="0" builtinId="0"/>
  </cellStyles>
  <dxfs count="3">
    <dxf>
      <font>
        <sz val="10"/>
        <color rgb="FFFFFFFF"/>
        <name val="Arial"/>
        <charset val="1"/>
      </font>
      <fill>
        <patternFill>
          <bgColor rgb="FF606060"/>
        </patternFill>
      </fill>
    </dxf>
    <dxf>
      <font>
        <sz val="10"/>
        <color rgb="FFFFFFFF"/>
        <name val="Arial"/>
        <charset val="1"/>
      </font>
      <fill>
        <patternFill>
          <bgColor rgb="FF606060"/>
        </patternFill>
      </fill>
    </dxf>
    <dxf>
      <font>
        <sz val="10"/>
        <color rgb="FFFFFFFF"/>
        <name val="Arial"/>
        <charset val="1"/>
      </font>
      <fill>
        <patternFill>
          <bgColor rgb="FF60606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191357"/>
      <rgbColor rgb="FF606060"/>
      <rgbColor rgb="FF800080"/>
      <rgbColor rgb="FF00796B"/>
      <rgbColor rgb="FFCCCCCC"/>
      <rgbColor rgb="FF808080"/>
      <rgbColor rgb="FF8EA9DB"/>
      <rgbColor rgb="FF993366"/>
      <rgbColor rgb="FFF5F5F5"/>
      <rgbColor rgb="FFE0F2F1"/>
      <rgbColor rgb="FF660066"/>
      <rgbColor rgb="FFFF8080"/>
      <rgbColor rgb="FF0066CC"/>
      <rgbColor rgb="FFCCCCFF"/>
      <rgbColor rgb="FF000080"/>
      <rgbColor rgb="FFFF00FF"/>
      <rgbColor rgb="FFFFFF00"/>
      <rgbColor rgb="FF00FFFF"/>
      <rgbColor rgb="FF800080"/>
      <rgbColor rgb="FF800000"/>
      <rgbColor rgb="FF009688"/>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57575"/>
      <rgbColor rgb="FF969696"/>
      <rgbColor rgb="FF003366"/>
      <rgbColor rgb="FF339966"/>
      <rgbColor rgb="FF003300"/>
      <rgbColor rgb="FF333300"/>
      <rgbColor rgb="FF993300"/>
      <rgbColor rgb="FF993366"/>
      <rgbColor rgb="FF333399"/>
      <rgbColor rgb="FF1F2D3D"/>
      <rgbColor rgb="00003366"/>
      <rgbColor rgb="00339966"/>
      <rgbColor rgb="00003300"/>
      <rgbColor rgb="00333300"/>
      <rgbColor rgb="00993300"/>
      <rgbColor rgb="00993366"/>
      <rgbColor rgb="00333399"/>
      <rgbColor rgb="00333333"/>
    </indexedColors>
    <mruColors>
      <color rgb="FFFF0068"/>
      <color rgb="FF191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559329</xdr:colOff>
      <xdr:row>39</xdr:row>
      <xdr:rowOff>163722</xdr:rowOff>
    </xdr:from>
    <xdr:to>
      <xdr:col>15</xdr:col>
      <xdr:colOff>402591</xdr:colOff>
      <xdr:row>52</xdr:row>
      <xdr:rowOff>52068</xdr:rowOff>
    </xdr:to>
    <xdr:sp macro="" textlink="">
      <xdr:nvSpPr>
        <xdr:cNvPr id="3" name="TextBox 2">
          <a:extLst>
            <a:ext uri="{FF2B5EF4-FFF2-40B4-BE49-F238E27FC236}">
              <a16:creationId xmlns:a16="http://schemas.microsoft.com/office/drawing/2014/main" id="{856724F7-4F07-1258-A83F-798D05C36909}"/>
            </a:ext>
          </a:extLst>
        </xdr:cNvPr>
        <xdr:cNvSpPr txBox="1"/>
      </xdr:nvSpPr>
      <xdr:spPr>
        <a:xfrm>
          <a:off x="8090724" y="8071687"/>
          <a:ext cx="5713320" cy="2336050"/>
        </a:xfrm>
        <a:prstGeom prst="rect">
          <a:avLst/>
        </a:prstGeom>
        <a:solidFill>
          <a:srgbClr val="FF006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HK" b="1">
              <a:solidFill>
                <a:schemeClr val="bg1"/>
              </a:solidFill>
            </a:rPr>
            <a:t>人壽保會在你離世時為依靠你生活的家人提供財政援助。大部份人在退休後按揭供款已完、子女已有能力照顧自己，父母親已離世，家庭的生活開支亦相應減少，因此我們建議客人在 65 歲後適量減少人壽保額。</a:t>
          </a:r>
        </a:p>
        <a:p>
          <a:endParaRPr lang="en-HK" sz="1100" b="1"/>
        </a:p>
        <a:p>
          <a:r>
            <a:rPr lang="en-HK" b="1">
              <a:solidFill>
                <a:schemeClr val="bg1"/>
              </a:solidFill>
            </a:rPr>
            <a:t>Life insurance provides financial assistance to family members who depend on you when you pass away.</a:t>
          </a:r>
        </a:p>
        <a:p>
          <a:r>
            <a:rPr lang="en-HK" b="1">
              <a:solidFill>
                <a:schemeClr val="bg1"/>
              </a:solidFill>
            </a:rPr>
            <a:t>Normally when people retire, their mortgage payments completed, their children are able to take care of themselves, their parents have passed away, hence, their family's living expenses have also decreased accordingly.</a:t>
          </a:r>
        </a:p>
        <a:p>
          <a:r>
            <a:rPr lang="en-HK" b="1">
              <a:solidFill>
                <a:schemeClr val="bg1"/>
              </a:solidFill>
            </a:rPr>
            <a:t>Therefore, we recommend that customers appropriately reduce their life insurance coverage after the age of 65.</a:t>
          </a:r>
        </a:p>
      </xdr:txBody>
    </xdr:sp>
    <xdr:clientData/>
  </xdr:twoCellAnchor>
  <xdr:twoCellAnchor>
    <xdr:from>
      <xdr:col>1</xdr:col>
      <xdr:colOff>2990408</xdr:colOff>
      <xdr:row>46</xdr:row>
      <xdr:rowOff>16611</xdr:rowOff>
    </xdr:from>
    <xdr:to>
      <xdr:col>5</xdr:col>
      <xdr:colOff>555520</xdr:colOff>
      <xdr:row>58</xdr:row>
      <xdr:rowOff>55378</xdr:rowOff>
    </xdr:to>
    <xdr:cxnSp macro="">
      <xdr:nvCxnSpPr>
        <xdr:cNvPr id="7" name="Connector: Elbow 6">
          <a:extLst>
            <a:ext uri="{FF2B5EF4-FFF2-40B4-BE49-F238E27FC236}">
              <a16:creationId xmlns:a16="http://schemas.microsoft.com/office/drawing/2014/main" id="{91314E9C-884B-75DB-E372-58A87D5C128E}"/>
            </a:ext>
          </a:extLst>
        </xdr:cNvPr>
        <xdr:cNvCxnSpPr>
          <a:stCxn id="3" idx="1"/>
        </xdr:cNvCxnSpPr>
      </xdr:nvCxnSpPr>
      <xdr:spPr>
        <a:xfrm rot="10800000" flipV="1">
          <a:off x="5327356" y="9242570"/>
          <a:ext cx="2759559" cy="2298186"/>
        </a:xfrm>
        <a:prstGeom prst="bentConnector3">
          <a:avLst>
            <a:gd name="adj1" fmla="val 50000"/>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2"/>
  <sheetViews>
    <sheetView zoomScale="124" zoomScaleNormal="100" workbookViewId="0">
      <pane ySplit="10" topLeftCell="A82" activePane="bottomLeft" state="frozen"/>
      <selection pane="bottomLeft" activeCell="A98" sqref="A98:B99"/>
    </sheetView>
  </sheetViews>
  <sheetFormatPr defaultColWidth="8.6640625" defaultRowHeight="14.4"/>
  <cols>
    <col min="1" max="1" width="41" style="9" customWidth="1"/>
    <col min="2" max="2" width="58.88671875" style="9" customWidth="1"/>
  </cols>
  <sheetData>
    <row r="1" spans="1:2" ht="6" customHeight="1">
      <c r="A1" s="30"/>
      <c r="B1" s="30"/>
    </row>
    <row r="2" spans="1:2" ht="27" customHeight="1">
      <c r="A2" s="43" t="s">
        <v>0</v>
      </c>
      <c r="B2" s="44"/>
    </row>
    <row r="3" spans="1:2" ht="19.5" customHeight="1">
      <c r="A3" s="45" t="s">
        <v>1</v>
      </c>
      <c r="B3" s="44"/>
    </row>
    <row r="4" spans="1:2" ht="19.5" customHeight="1">
      <c r="A4" s="46" t="s">
        <v>2</v>
      </c>
      <c r="B4" s="44"/>
    </row>
    <row r="5" spans="1:2" ht="13.5" customHeight="1"/>
    <row r="6" spans="1:2" ht="21.75" customHeight="1">
      <c r="A6" s="31" t="s">
        <v>3</v>
      </c>
      <c r="B6" s="29" t="s">
        <v>4</v>
      </c>
    </row>
    <row r="7" spans="1:2" ht="21.75" customHeight="1">
      <c r="A7" s="31" t="s">
        <v>5</v>
      </c>
      <c r="B7" s="29" t="s">
        <v>109</v>
      </c>
    </row>
    <row r="8" spans="1:2" ht="24.75" customHeight="1">
      <c r="A8" s="31" t="s">
        <v>7</v>
      </c>
      <c r="B8" s="4">
        <v>1000000</v>
      </c>
    </row>
    <row r="9" spans="1:2" ht="21.75" customHeight="1">
      <c r="A9" s="31" t="s">
        <v>115</v>
      </c>
      <c r="B9" s="2" t="s">
        <v>116</v>
      </c>
    </row>
    <row r="10" spans="1:2" ht="18" customHeight="1"/>
    <row r="11" spans="1:2" ht="15" customHeight="1">
      <c r="A11" s="27" t="s">
        <v>8</v>
      </c>
      <c r="B11" s="28" t="s">
        <v>9</v>
      </c>
    </row>
    <row r="12" spans="1:2" ht="15" customHeight="1">
      <c r="A12" s="1" t="s">
        <v>10</v>
      </c>
      <c r="B12" s="3">
        <f>IF(ISNUMBER(INDEX('$1M 保額標準保費表 Standard Premium'!$A:$Z,9,CHOOSE(MATCH($B$9,{"1 Year","5 Years","10 Years","20 Years"},0),2,9,16,23)+IF($B$6="男Male",IF($B$7="非吸煙人士 / Non-smoker",0,1),IF($B$7="非吸煙人士 / Non-smoker",2,3)))),ROUND($B$8/1000000*INDEX('$1M 保額標準保費表 Standard Premium'!$A:$Z,9,CHOOSE(MATCH($B$9,{"1 Year","5 Years","10 Years","20 Years"},0),2,9,16,23)+IF($B$6="男Male",IF($B$7="非吸煙人士 / Non-smoker",0,1),IF($B$7="非吸煙人士 / Non-smoker",2,3))),0),"")</f>
        <v>45</v>
      </c>
    </row>
    <row r="13" spans="1:2" ht="15" customHeight="1">
      <c r="A13" s="2" t="s">
        <v>11</v>
      </c>
      <c r="B13" s="4">
        <f>IF(ISNUMBER(INDEX('$1M 保額標準保費表 Standard Premium'!$A:$Z,10,CHOOSE(MATCH($B$9,{"1 Year","5 Years","10 Years","20 Years"},0),2,9,16,23)+IF($B$6="男Male",IF($B$7="非吸煙人士 / Non-smoker",0,1),IF($B$7="非吸煙人士 / Non-smoker",2,3)))),ROUND($B$8/1000000*INDEX('$1M 保額標準保費表 Standard Premium'!$A:$Z,10,CHOOSE(MATCH($B$9,{"1 Year","5 Years","10 Years","20 Years"},0),2,9,16,23)+IF($B$6="男Male",IF($B$7="非吸煙人士 / Non-smoker",0,1),IF($B$7="非吸煙人士 / Non-smoker",2,3))),0),"")</f>
        <v>47</v>
      </c>
    </row>
    <row r="14" spans="1:2" ht="15" customHeight="1">
      <c r="A14" s="1" t="s">
        <v>12</v>
      </c>
      <c r="B14" s="3">
        <f>IF(ISNUMBER(INDEX('$1M 保額標準保費表 Standard Premium'!$A:$Z,11,CHOOSE(MATCH($B$9,{"1 Year","5 Years","10 Years","20 Years"},0),2,9,16,23)+IF($B$6="男Male",IF($B$7="非吸煙人士 / Non-smoker",0,1),IF($B$7="非吸煙人士 / Non-smoker",2,3)))),ROUND($B$8/1000000*INDEX('$1M 保額標準保費表 Standard Premium'!$A:$Z,11,CHOOSE(MATCH($B$9,{"1 Year","5 Years","10 Years","20 Years"},0),2,9,16,23)+IF($B$6="男Male",IF($B$7="非吸煙人士 / Non-smoker",0,1),IF($B$7="非吸煙人士 / Non-smoker",2,3))),0),"")</f>
        <v>48</v>
      </c>
    </row>
    <row r="15" spans="1:2" ht="15" customHeight="1">
      <c r="A15" s="2" t="s">
        <v>13</v>
      </c>
      <c r="B15" s="4">
        <f>IF(ISNUMBER(INDEX('$1M 保額標準保費表 Standard Premium'!$A:$Z,12,CHOOSE(MATCH($B$9,{"1 Year","5 Years","10 Years","20 Years"},0),2,9,16,23)+IF($B$6="男Male",IF($B$7="非吸煙人士 / Non-smoker",0,1),IF($B$7="非吸煙人士 / Non-smoker",2,3)))),ROUND($B$8/1000000*INDEX('$1M 保額標準保費表 Standard Premium'!$A:$Z,12,CHOOSE(MATCH($B$9,{"1 Year","5 Years","10 Years","20 Years"},0),2,9,16,23)+IF($B$6="男Male",IF($B$7="非吸煙人士 / Non-smoker",0,1),IF($B$7="非吸煙人士 / Non-smoker",2,3))),0),"")</f>
        <v>48</v>
      </c>
    </row>
    <row r="16" spans="1:2" ht="15" customHeight="1">
      <c r="A16" s="1" t="s">
        <v>14</v>
      </c>
      <c r="B16" s="3">
        <f>IF(ISNUMBER(INDEX('$1M 保額標準保費表 Standard Premium'!$A:$Z,13,CHOOSE(MATCH($B$9,{"1 Year","5 Years","10 Years","20 Years"},0),2,9,16,23)+IF($B$6="男Male",IF($B$7="非吸煙人士 / Non-smoker",0,1),IF($B$7="非吸煙人士 / Non-smoker",2,3)))),ROUND($B$8/1000000*INDEX('$1M 保額標準保費表 Standard Premium'!$A:$Z,13,CHOOSE(MATCH($B$9,{"1 Year","5 Years","10 Years","20 Years"},0),2,9,16,23)+IF($B$6="男Male",IF($B$7="非吸煙人士 / Non-smoker",0,1),IF($B$7="非吸煙人士 / Non-smoker",2,3))),0),"")</f>
        <v>47</v>
      </c>
    </row>
    <row r="17" spans="1:2" ht="15" customHeight="1">
      <c r="A17" s="2" t="s">
        <v>15</v>
      </c>
      <c r="B17" s="4">
        <f>IF(ISNUMBER(INDEX('$1M 保額標準保費表 Standard Premium'!$A:$Z,14,CHOOSE(MATCH($B$9,{"1 Year","5 Years","10 Years","20 Years"},0),2,9,16,23)+IF($B$6="男Male",IF($B$7="非吸煙人士 / Non-smoker",0,1),IF($B$7="非吸煙人士 / Non-smoker",2,3)))),ROUND($B$8/1000000*INDEX('$1M 保額標準保費表 Standard Premium'!$A:$Z,14,CHOOSE(MATCH($B$9,{"1 Year","5 Years","10 Years","20 Years"},0),2,9,16,23)+IF($B$6="男Male",IF($B$7="非吸煙人士 / Non-smoker",0,1),IF($B$7="非吸煙人士 / Non-smoker",2,3))),0),"")</f>
        <v>45</v>
      </c>
    </row>
    <row r="18" spans="1:2" ht="15" customHeight="1">
      <c r="A18" s="1" t="s">
        <v>16</v>
      </c>
      <c r="B18" s="3">
        <f>IF(ISNUMBER(INDEX('$1M 保額標準保費表 Standard Premium'!$A:$Z,15,CHOOSE(MATCH($B$9,{"1 Year","5 Years","10 Years","20 Years"},0),2,9,16,23)+IF($B$6="男Male",IF($B$7="非吸煙人士 / Non-smoker",0,1),IF($B$7="非吸煙人士 / Non-smoker",2,3)))),ROUND($B$8/1000000*INDEX('$1M 保額標準保費表 Standard Premium'!$A:$Z,15,CHOOSE(MATCH($B$9,{"1 Year","5 Years","10 Years","20 Years"},0),2,9,16,23)+IF($B$6="男Male",IF($B$7="非吸煙人士 / Non-smoker",0,1),IF($B$7="非吸煙人士 / Non-smoker",2,3))),0),"")</f>
        <v>44</v>
      </c>
    </row>
    <row r="19" spans="1:2" ht="15" customHeight="1">
      <c r="A19" s="2" t="s">
        <v>17</v>
      </c>
      <c r="B19" s="4">
        <f>IF(ISNUMBER(INDEX('$1M 保額標準保費表 Standard Premium'!$A:$Z,16,CHOOSE(MATCH($B$9,{"1 Year","5 Years","10 Years","20 Years"},0),2,9,16,23)+IF($B$6="男Male",IF($B$7="非吸煙人士 / Non-smoker",0,1),IF($B$7="非吸煙人士 / Non-smoker",2,3)))),ROUND($B$8/1000000*INDEX('$1M 保額標準保費表 Standard Premium'!$A:$Z,16,CHOOSE(MATCH($B$9,{"1 Year","5 Years","10 Years","20 Years"},0),2,9,16,23)+IF($B$6="男Male",IF($B$7="非吸煙人士 / Non-smoker",0,1),IF($B$7="非吸煙人士 / Non-smoker",2,3))),0),"")</f>
        <v>42</v>
      </c>
    </row>
    <row r="20" spans="1:2" ht="15" customHeight="1">
      <c r="A20" s="1" t="s">
        <v>18</v>
      </c>
      <c r="B20" s="3">
        <f>IF(ISNUMBER(INDEX('$1M 保額標準保費表 Standard Premium'!$A:$Z,17,CHOOSE(MATCH($B$9,{"1 Year","5 Years","10 Years","20 Years"},0),2,9,16,23)+IF($B$6="男Male",IF($B$7="非吸煙人士 / Non-smoker",0,1),IF($B$7="非吸煙人士 / Non-smoker",2,3)))),ROUND($B$8/1000000*INDEX('$1M 保額標準保費表 Standard Premium'!$A:$Z,17,CHOOSE(MATCH($B$9,{"1 Year","5 Years","10 Years","20 Years"},0),2,9,16,23)+IF($B$6="男Male",IF($B$7="非吸煙人士 / Non-smoker",0,1),IF($B$7="非吸煙人士 / Non-smoker",2,3))),0),"")</f>
        <v>40</v>
      </c>
    </row>
    <row r="21" spans="1:2" ht="15" customHeight="1">
      <c r="A21" s="2" t="s">
        <v>19</v>
      </c>
      <c r="B21" s="4">
        <f>IF(ISNUMBER(INDEX('$1M 保額標準保費表 Standard Premium'!$A:$Z,18,CHOOSE(MATCH($B$9,{"1 Year","5 Years","10 Years","20 Years"},0),2,9,16,23)+IF($B$6="男Male",IF($B$7="非吸煙人士 / Non-smoker",0,1),IF($B$7="非吸煙人士 / Non-smoker",2,3)))),ROUND($B$8/1000000*INDEX('$1M 保額標準保費表 Standard Premium'!$A:$Z,18,CHOOSE(MATCH($B$9,{"1 Year","5 Years","10 Years","20 Years"},0),2,9,16,23)+IF($B$6="男Male",IF($B$7="非吸煙人士 / Non-smoker",0,1),IF($B$7="非吸煙人士 / Non-smoker",2,3))),0),"")</f>
        <v>39</v>
      </c>
    </row>
    <row r="22" spans="1:2" ht="15" customHeight="1">
      <c r="A22" s="1" t="s">
        <v>20</v>
      </c>
      <c r="B22" s="3">
        <f>IF(ISNUMBER(INDEX('$1M 保額標準保費表 Standard Premium'!$A:$Z,19,CHOOSE(MATCH($B$9,{"1 Year","5 Years","10 Years","20 Years"},0),2,9,16,23)+IF($B$6="男Male",IF($B$7="非吸煙人士 / Non-smoker",0,1),IF($B$7="非吸煙人士 / Non-smoker",2,3)))),ROUND($B$8/1000000*INDEX('$1M 保額標準保費表 Standard Premium'!$A:$Z,19,CHOOSE(MATCH($B$9,{"1 Year","5 Years","10 Years","20 Years"},0),2,9,16,23)+IF($B$6="男Male",IF($B$7="非吸煙人士 / Non-smoker",0,1),IF($B$7="非吸煙人士 / Non-smoker",2,3))),0),"")</f>
        <v>39</v>
      </c>
    </row>
    <row r="23" spans="1:2" ht="15" customHeight="1">
      <c r="A23" s="2" t="s">
        <v>21</v>
      </c>
      <c r="B23" s="4">
        <f>IF(ISNUMBER(INDEX('$1M 保額標準保費表 Standard Premium'!$A:$Z,20,CHOOSE(MATCH($B$9,{"1 Year","5 Years","10 Years","20 Years"},0),2,9,16,23)+IF($B$6="男Male",IF($B$7="非吸煙人士 / Non-smoker",0,1),IF($B$7="非吸煙人士 / Non-smoker",2,3)))),ROUND($B$8/1000000*INDEX('$1M 保額標準保費表 Standard Premium'!$A:$Z,20,CHOOSE(MATCH($B$9,{"1 Year","5 Years","10 Years","20 Years"},0),2,9,16,23)+IF($B$6="男Male",IF($B$7="非吸煙人士 / Non-smoker",0,1),IF($B$7="非吸煙人士 / Non-smoker",2,3))),0),"")</f>
        <v>40</v>
      </c>
    </row>
    <row r="24" spans="1:2" ht="15" customHeight="1">
      <c r="A24" s="1" t="s">
        <v>22</v>
      </c>
      <c r="B24" s="3">
        <f>IF(ISNUMBER(INDEX('$1M 保額標準保費表 Standard Premium'!$A:$Z,21,CHOOSE(MATCH($B$9,{"1 Year","5 Years","10 Years","20 Years"},0),2,9,16,23)+IF($B$6="男Male",IF($B$7="非吸煙人士 / Non-smoker",0,1),IF($B$7="非吸煙人士 / Non-smoker",2,3)))),ROUND($B$8/1000000*INDEX('$1M 保額標準保費表 Standard Premium'!$A:$Z,21,CHOOSE(MATCH($B$9,{"1 Year","5 Years","10 Years","20 Years"},0),2,9,16,23)+IF($B$6="男Male",IF($B$7="非吸煙人士 / Non-smoker",0,1),IF($B$7="非吸煙人士 / Non-smoker",2,3))),0),"")</f>
        <v>42</v>
      </c>
    </row>
    <row r="25" spans="1:2" ht="15" customHeight="1">
      <c r="A25" s="2" t="s">
        <v>23</v>
      </c>
      <c r="B25" s="4">
        <f>IF(ISNUMBER(INDEX('$1M 保額標準保費表 Standard Premium'!$A:$Z,22,CHOOSE(MATCH($B$9,{"1 Year","5 Years","10 Years","20 Years"},0),2,9,16,23)+IF($B$6="男Male",IF($B$7="非吸煙人士 / Non-smoker",0,1),IF($B$7="非吸煙人士 / Non-smoker",2,3)))),ROUND($B$8/1000000*INDEX('$1M 保額標準保費表 Standard Premium'!$A:$Z,22,CHOOSE(MATCH($B$9,{"1 Year","5 Years","10 Years","20 Years"},0),2,9,16,23)+IF($B$6="男Male",IF($B$7="非吸煙人士 / Non-smoker",0,1),IF($B$7="非吸煙人士 / Non-smoker",2,3))),0),"")</f>
        <v>45</v>
      </c>
    </row>
    <row r="26" spans="1:2" ht="15" customHeight="1">
      <c r="A26" s="1" t="s">
        <v>24</v>
      </c>
      <c r="B26" s="3">
        <f>IF(ISNUMBER(INDEX('$1M 保額標準保費表 Standard Premium'!$A:$Z,23,CHOOSE(MATCH($B$9,{"1 Year","5 Years","10 Years","20 Years"},0),2,9,16,23)+IF($B$6="男Male",IF($B$7="非吸煙人士 / Non-smoker",0,1),IF($B$7="非吸煙人士 / Non-smoker",2,3)))),ROUND($B$8/1000000*INDEX('$1M 保額標準保費表 Standard Premium'!$A:$Z,23,CHOOSE(MATCH($B$9,{"1 Year","5 Years","10 Years","20 Years"},0),2,9,16,23)+IF($B$6="男Male",IF($B$7="非吸煙人士 / Non-smoker",0,1),IF($B$7="非吸煙人士 / Non-smoker",2,3))),0),"")</f>
        <v>49</v>
      </c>
    </row>
    <row r="27" spans="1:2" ht="15" customHeight="1">
      <c r="A27" s="2" t="s">
        <v>25</v>
      </c>
      <c r="B27" s="4">
        <f>IF(ISNUMBER(INDEX('$1M 保額標準保費表 Standard Premium'!$A:$Z,24,CHOOSE(MATCH($B$9,{"1 Year","5 Years","10 Years","20 Years"},0),2,9,16,23)+IF($B$6="男Male",IF($B$7="非吸煙人士 / Non-smoker",0,1),IF($B$7="非吸煙人士 / Non-smoker",2,3)))),ROUND($B$8/1000000*INDEX('$1M 保額標準保費表 Standard Premium'!$A:$Z,24,CHOOSE(MATCH($B$9,{"1 Year","5 Years","10 Years","20 Years"},0),2,9,16,23)+IF($B$6="男Male",IF($B$7="非吸煙人士 / Non-smoker",0,1),IF($B$7="非吸煙人士 / Non-smoker",2,3))),0),"")</f>
        <v>52</v>
      </c>
    </row>
    <row r="28" spans="1:2" ht="15" customHeight="1">
      <c r="A28" s="1" t="s">
        <v>26</v>
      </c>
      <c r="B28" s="3">
        <f>IF(ISNUMBER(INDEX('$1M 保額標準保費表 Standard Premium'!$A:$Z,25,CHOOSE(MATCH($B$9,{"1 Year","5 Years","10 Years","20 Years"},0),2,9,16,23)+IF($B$6="男Male",IF($B$7="非吸煙人士 / Non-smoker",0,1),IF($B$7="非吸煙人士 / Non-smoker",2,3)))),ROUND($B$8/1000000*INDEX('$1M 保額標準保費表 Standard Premium'!$A:$Z,25,CHOOSE(MATCH($B$9,{"1 Year","5 Years","10 Years","20 Years"},0),2,9,16,23)+IF($B$6="男Male",IF($B$7="非吸煙人士 / Non-smoker",0,1),IF($B$7="非吸煙人士 / Non-smoker",2,3))),0),"")</f>
        <v>55</v>
      </c>
    </row>
    <row r="29" spans="1:2" ht="15" customHeight="1">
      <c r="A29" s="2" t="s">
        <v>27</v>
      </c>
      <c r="B29" s="4">
        <f>IF(ISNUMBER(INDEX('$1M 保額標準保費表 Standard Premium'!$A:$Z,26,CHOOSE(MATCH($B$9,{"1 Year","5 Years","10 Years","20 Years"},0),2,9,16,23)+IF($B$6="男Male",IF($B$7="非吸煙人士 / Non-smoker",0,1),IF($B$7="非吸煙人士 / Non-smoker",2,3)))),ROUND($B$8/1000000*INDEX('$1M 保額標準保費表 Standard Premium'!$A:$Z,26,CHOOSE(MATCH($B$9,{"1 Year","5 Years","10 Years","20 Years"},0),2,9,16,23)+IF($B$6="男Male",IF($B$7="非吸煙人士 / Non-smoker",0,1),IF($B$7="非吸煙人士 / Non-smoker",2,3))),0),"")</f>
        <v>58</v>
      </c>
    </row>
    <row r="30" spans="1:2" ht="15" customHeight="1">
      <c r="A30" s="1" t="s">
        <v>28</v>
      </c>
      <c r="B30" s="3">
        <f>IF(ISNUMBER(INDEX('$1M 保額標準保費表 Standard Premium'!$A:$Z,27,CHOOSE(MATCH($B$9,{"1 Year","5 Years","10 Years","20 Years"},0),2,9,16,23)+IF($B$6="男Male",IF($B$7="非吸煙人士 / Non-smoker",0,1),IF($B$7="非吸煙人士 / Non-smoker",2,3)))),ROUND($B$8/1000000*INDEX('$1M 保額標準保費表 Standard Premium'!$A:$Z,27,CHOOSE(MATCH($B$9,{"1 Year","5 Years","10 Years","20 Years"},0),2,9,16,23)+IF($B$6="男Male",IF($B$7="非吸煙人士 / Non-smoker",0,1),IF($B$7="非吸煙人士 / Non-smoker",2,3))),0),"")</f>
        <v>61</v>
      </c>
    </row>
    <row r="31" spans="1:2" ht="15" customHeight="1">
      <c r="A31" s="2" t="s">
        <v>29</v>
      </c>
      <c r="B31" s="4">
        <f>IF(ISNUMBER(INDEX('$1M 保額標準保費表 Standard Premium'!$A:$Z,28,CHOOSE(MATCH($B$9,{"1 Year","5 Years","10 Years","20 Years"},0),2,9,16,23)+IF($B$6="男Male",IF($B$7="非吸煙人士 / Non-smoker",0,1),IF($B$7="非吸煙人士 / Non-smoker",2,3)))),ROUND($B$8/1000000*INDEX('$1M 保額標準保費表 Standard Premium'!$A:$Z,28,CHOOSE(MATCH($B$9,{"1 Year","5 Years","10 Years","20 Years"},0),2,9,16,23)+IF($B$6="男Male",IF($B$7="非吸煙人士 / Non-smoker",0,1),IF($B$7="非吸煙人士 / Non-smoker",2,3))),0),"")</f>
        <v>65</v>
      </c>
    </row>
    <row r="32" spans="1:2" ht="15" customHeight="1">
      <c r="A32" s="1" t="s">
        <v>30</v>
      </c>
      <c r="B32" s="3">
        <f>IF(ISNUMBER(INDEX('$1M 保額標準保費表 Standard Premium'!$A:$Z,29,CHOOSE(MATCH($B$9,{"1 Year","5 Years","10 Years","20 Years"},0),2,9,16,23)+IF($B$6="男Male",IF($B$7="非吸煙人士 / Non-smoker",0,1),IF($B$7="非吸煙人士 / Non-smoker",2,3)))),ROUND($B$8/1000000*INDEX('$1M 保額標準保費表 Standard Premium'!$A:$Z,29,CHOOSE(MATCH($B$9,{"1 Year","5 Years","10 Years","20 Years"},0),2,9,16,23)+IF($B$6="男Male",IF($B$7="非吸煙人士 / Non-smoker",0,1),IF($B$7="非吸煙人士 / Non-smoker",2,3))),0),"")</f>
        <v>70</v>
      </c>
    </row>
    <row r="33" spans="1:2" ht="15" customHeight="1">
      <c r="A33" s="2" t="s">
        <v>31</v>
      </c>
      <c r="B33" s="4">
        <f>IF(ISNUMBER(INDEX('$1M 保額標準保費表 Standard Premium'!$A:$Z,30,CHOOSE(MATCH($B$9,{"1 Year","5 Years","10 Years","20 Years"},0),2,9,16,23)+IF($B$6="男Male",IF($B$7="非吸煙人士 / Non-smoker",0,1),IF($B$7="非吸煙人士 / Non-smoker",2,3)))),ROUND($B$8/1000000*INDEX('$1M 保額標準保費表 Standard Premium'!$A:$Z,30,CHOOSE(MATCH($B$9,{"1 Year","5 Years","10 Years","20 Years"},0),2,9,16,23)+IF($B$6="男Male",IF($B$7="非吸煙人士 / Non-smoker",0,1),IF($B$7="非吸煙人士 / Non-smoker",2,3))),0),"")</f>
        <v>75</v>
      </c>
    </row>
    <row r="34" spans="1:2" ht="15" customHeight="1">
      <c r="A34" s="1" t="s">
        <v>32</v>
      </c>
      <c r="B34" s="3">
        <f>IF(ISNUMBER(INDEX('$1M 保額標準保費表 Standard Premium'!$A:$Z,31,CHOOSE(MATCH($B$9,{"1 Year","5 Years","10 Years","20 Years"},0),2,9,16,23)+IF($B$6="男Male",IF($B$7="非吸煙人士 / Non-smoker",0,1),IF($B$7="非吸煙人士 / Non-smoker",2,3)))),ROUND($B$8/1000000*INDEX('$1M 保額標準保費表 Standard Premium'!$A:$Z,31,CHOOSE(MATCH($B$9,{"1 Year","5 Years","10 Years","20 Years"},0),2,9,16,23)+IF($B$6="男Male",IF($B$7="非吸煙人士 / Non-smoker",0,1),IF($B$7="非吸煙人士 / Non-smoker",2,3))),0),"")</f>
        <v>82</v>
      </c>
    </row>
    <row r="35" spans="1:2" ht="15" customHeight="1">
      <c r="A35" s="2" t="s">
        <v>33</v>
      </c>
      <c r="B35" s="4">
        <f>IF(ISNUMBER(INDEX('$1M 保額標準保費表 Standard Premium'!$A:$Z,32,CHOOSE(MATCH($B$9,{"1 Year","5 Years","10 Years","20 Years"},0),2,9,16,23)+IF($B$6="男Male",IF($B$7="非吸煙人士 / Non-smoker",0,1),IF($B$7="非吸煙人士 / Non-smoker",2,3)))),ROUND($B$8/1000000*INDEX('$1M 保額標準保費表 Standard Premium'!$A:$Z,32,CHOOSE(MATCH($B$9,{"1 Year","5 Years","10 Years","20 Years"},0),2,9,16,23)+IF($B$6="男Male",IF($B$7="非吸煙人士 / Non-smoker",0,1),IF($B$7="非吸煙人士 / Non-smoker",2,3))),0),"")</f>
        <v>90</v>
      </c>
    </row>
    <row r="36" spans="1:2" ht="15" customHeight="1">
      <c r="A36" s="1" t="s">
        <v>34</v>
      </c>
      <c r="B36" s="3">
        <f>IF(ISNUMBER(INDEX('$1M 保額標準保費表 Standard Premium'!$A:$Z,33,CHOOSE(MATCH($B$9,{"1 Year","5 Years","10 Years","20 Years"},0),2,9,16,23)+IF($B$6="男Male",IF($B$7="非吸煙人士 / Non-smoker",0,1),IF($B$7="非吸煙人士 / Non-smoker",2,3)))),ROUND($B$8/1000000*INDEX('$1M 保額標準保費表 Standard Premium'!$A:$Z,33,CHOOSE(MATCH($B$9,{"1 Year","5 Years","10 Years","20 Years"},0),2,9,16,23)+IF($B$6="男Male",IF($B$7="非吸煙人士 / Non-smoker",0,1),IF($B$7="非吸煙人士 / Non-smoker",2,3))),0),"")</f>
        <v>98</v>
      </c>
    </row>
    <row r="37" spans="1:2" ht="15" customHeight="1">
      <c r="A37" s="2" t="s">
        <v>35</v>
      </c>
      <c r="B37" s="4">
        <f>IF(ISNUMBER(INDEX('$1M 保額標準保費表 Standard Premium'!$A:$Z,34,CHOOSE(MATCH($B$9,{"1 Year","5 Years","10 Years","20 Years"},0),2,9,16,23)+IF($B$6="男Male",IF($B$7="非吸煙人士 / Non-smoker",0,1),IF($B$7="非吸煙人士 / Non-smoker",2,3)))),ROUND($B$8/1000000*INDEX('$1M 保額標準保費表 Standard Premium'!$A:$Z,34,CHOOSE(MATCH($B$9,{"1 Year","5 Years","10 Years","20 Years"},0),2,9,16,23)+IF($B$6="男Male",IF($B$7="非吸煙人士 / Non-smoker",0,1),IF($B$7="非吸煙人士 / Non-smoker",2,3))),0),"")</f>
        <v>106</v>
      </c>
    </row>
    <row r="38" spans="1:2" ht="15" customHeight="1">
      <c r="A38" s="1" t="s">
        <v>36</v>
      </c>
      <c r="B38" s="3">
        <f>IF(ISNUMBER(INDEX('$1M 保額標準保費表 Standard Premium'!$A:$Z,35,CHOOSE(MATCH($B$9,{"1 Year","5 Years","10 Years","20 Years"},0),2,9,16,23)+IF($B$6="男Male",IF($B$7="非吸煙人士 / Non-smoker",0,1),IF($B$7="非吸煙人士 / Non-smoker",2,3)))),ROUND($B$8/1000000*INDEX('$1M 保額標準保費表 Standard Premium'!$A:$Z,35,CHOOSE(MATCH($B$9,{"1 Year","5 Years","10 Years","20 Years"},0),2,9,16,23)+IF($B$6="男Male",IF($B$7="非吸煙人士 / Non-smoker",0,1),IF($B$7="非吸煙人士 / Non-smoker",2,3))),0),"")</f>
        <v>114</v>
      </c>
    </row>
    <row r="39" spans="1:2" ht="15" customHeight="1">
      <c r="A39" s="2" t="s">
        <v>37</v>
      </c>
      <c r="B39" s="4">
        <f>IF(ISNUMBER(INDEX('$1M 保額標準保費表 Standard Premium'!$A:$Z,36,CHOOSE(MATCH($B$9,{"1 Year","5 Years","10 Years","20 Years"},0),2,9,16,23)+IF($B$6="男Male",IF($B$7="非吸煙人士 / Non-smoker",0,1),IF($B$7="非吸煙人士 / Non-smoker",2,3)))),ROUND($B$8/1000000*INDEX('$1M 保額標準保費表 Standard Premium'!$A:$Z,36,CHOOSE(MATCH($B$9,{"1 Year","5 Years","10 Years","20 Years"},0),2,9,16,23)+IF($B$6="男Male",IF($B$7="非吸煙人士 / Non-smoker",0,1),IF($B$7="非吸煙人士 / Non-smoker",2,3))),0),"")</f>
        <v>123</v>
      </c>
    </row>
    <row r="40" spans="1:2" ht="15" customHeight="1">
      <c r="A40" s="1" t="s">
        <v>38</v>
      </c>
      <c r="B40" s="3">
        <f>IF(ISNUMBER(INDEX('$1M 保額標準保費表 Standard Premium'!$A:$Z,37,CHOOSE(MATCH($B$9,{"1 Year","5 Years","10 Years","20 Years"},0),2,9,16,23)+IF($B$6="男Male",IF($B$7="非吸煙人士 / Non-smoker",0,1),IF($B$7="非吸煙人士 / Non-smoker",2,3)))),ROUND($B$8/1000000*INDEX('$1M 保額標準保費表 Standard Premium'!$A:$Z,37,CHOOSE(MATCH($B$9,{"1 Year","5 Years","10 Years","20 Years"},0),2,9,16,23)+IF($B$6="男Male",IF($B$7="非吸煙人士 / Non-smoker",0,1),IF($B$7="非吸煙人士 / Non-smoker",2,3))),0),"")</f>
        <v>131</v>
      </c>
    </row>
    <row r="41" spans="1:2" ht="15" customHeight="1">
      <c r="A41" s="2" t="s">
        <v>39</v>
      </c>
      <c r="B41" s="4">
        <f>IF(ISNUMBER(INDEX('$1M 保額標準保費表 Standard Premium'!$A:$Z,38,CHOOSE(MATCH($B$9,{"1 Year","5 Years","10 Years","20 Years"},0),2,9,16,23)+IF($B$6="男Male",IF($B$7="非吸煙人士 / Non-smoker",0,1),IF($B$7="非吸煙人士 / Non-smoker",2,3)))),ROUND($B$8/1000000*INDEX('$1M 保額標準保費表 Standard Premium'!$A:$Z,38,CHOOSE(MATCH($B$9,{"1 Year","5 Years","10 Years","20 Years"},0),2,9,16,23)+IF($B$6="男Male",IF($B$7="非吸煙人士 / Non-smoker",0,1),IF($B$7="非吸煙人士 / Non-smoker",2,3))),0),"")</f>
        <v>142</v>
      </c>
    </row>
    <row r="42" spans="1:2" ht="15" customHeight="1">
      <c r="A42" s="1" t="s">
        <v>40</v>
      </c>
      <c r="B42" s="3">
        <f>IF(ISNUMBER(INDEX('$1M 保額標準保費表 Standard Premium'!$A:$Z,39,CHOOSE(MATCH($B$9,{"1 Year","5 Years","10 Years","20 Years"},0),2,9,16,23)+IF($B$6="男Male",IF($B$7="非吸煙人士 / Non-smoker",0,1),IF($B$7="非吸煙人士 / Non-smoker",2,3)))),ROUND($B$8/1000000*INDEX('$1M 保額標準保費表 Standard Premium'!$A:$Z,39,CHOOSE(MATCH($B$9,{"1 Year","5 Years","10 Years","20 Years"},0),2,9,16,23)+IF($B$6="男Male",IF($B$7="非吸煙人士 / Non-smoker",0,1),IF($B$7="非吸煙人士 / Non-smoker",2,3))),0),"")</f>
        <v>154</v>
      </c>
    </row>
    <row r="43" spans="1:2" ht="15" customHeight="1">
      <c r="A43" s="2" t="s">
        <v>41</v>
      </c>
      <c r="B43" s="4">
        <f>IF(ISNUMBER(INDEX('$1M 保額標準保費表 Standard Premium'!$A:$Z,40,CHOOSE(MATCH($B$9,{"1 Year","5 Years","10 Years","20 Years"},0),2,9,16,23)+IF($B$6="男Male",IF($B$7="非吸煙人士 / Non-smoker",0,1),IF($B$7="非吸煙人士 / Non-smoker",2,3)))),ROUND($B$8/1000000*INDEX('$1M 保額標準保費表 Standard Premium'!$A:$Z,40,CHOOSE(MATCH($B$9,{"1 Year","5 Years","10 Years","20 Years"},0),2,9,16,23)+IF($B$6="男Male",IF($B$7="非吸煙人士 / Non-smoker",0,1),IF($B$7="非吸煙人士 / Non-smoker",2,3))),0),"")</f>
        <v>168</v>
      </c>
    </row>
    <row r="44" spans="1:2" ht="15" customHeight="1">
      <c r="A44" s="1" t="s">
        <v>42</v>
      </c>
      <c r="B44" s="3">
        <f>IF(ISNUMBER(INDEX('$1M 保額標準保費表 Standard Premium'!$A:$Z,41,CHOOSE(MATCH($B$9,{"1 Year","5 Years","10 Years","20 Years"},0),2,9,16,23)+IF($B$6="男Male",IF($B$7="非吸煙人士 / Non-smoker",0,1),IF($B$7="非吸煙人士 / Non-smoker",2,3)))),ROUND($B$8/1000000*INDEX('$1M 保額標準保費表 Standard Premium'!$A:$Z,41,CHOOSE(MATCH($B$9,{"1 Year","5 Years","10 Years","20 Years"},0),2,9,16,23)+IF($B$6="男Male",IF($B$7="非吸煙人士 / Non-smoker",0,1),IF($B$7="非吸煙人士 / Non-smoker",2,3))),0),"")</f>
        <v>185</v>
      </c>
    </row>
    <row r="45" spans="1:2" ht="15" customHeight="1">
      <c r="A45" s="2" t="s">
        <v>43</v>
      </c>
      <c r="B45" s="4">
        <f>IF(ISNUMBER(INDEX('$1M 保額標準保費表 Standard Premium'!$A:$Z,42,CHOOSE(MATCH($B$9,{"1 Year","5 Years","10 Years","20 Years"},0),2,9,16,23)+IF($B$6="男Male",IF($B$7="非吸煙人士 / Non-smoker",0,1),IF($B$7="非吸煙人士 / Non-smoker",2,3)))),ROUND($B$8/1000000*INDEX('$1M 保額標準保費表 Standard Premium'!$A:$Z,42,CHOOSE(MATCH($B$9,{"1 Year","5 Years","10 Years","20 Years"},0),2,9,16,23)+IF($B$6="男Male",IF($B$7="非吸煙人士 / Non-smoker",0,1),IF($B$7="非吸煙人士 / Non-smoker",2,3))),0),"")</f>
        <v>204</v>
      </c>
    </row>
    <row r="46" spans="1:2" ht="15" customHeight="1">
      <c r="A46" s="1" t="s">
        <v>44</v>
      </c>
      <c r="B46" s="3">
        <f>IF(ISNUMBER(INDEX('$1M 保額標準保費表 Standard Premium'!$A:$Z,43,CHOOSE(MATCH($B$9,{"1 Year","5 Years","10 Years","20 Years"},0),2,9,16,23)+IF($B$6="男Male",IF($B$7="非吸煙人士 / Non-smoker",0,1),IF($B$7="非吸煙人士 / Non-smoker",2,3)))),ROUND($B$8/1000000*INDEX('$1M 保額標準保費表 Standard Premium'!$A:$Z,43,CHOOSE(MATCH($B$9,{"1 Year","5 Years","10 Years","20 Years"},0),2,9,16,23)+IF($B$6="男Male",IF($B$7="非吸煙人士 / Non-smoker",0,1),IF($B$7="非吸煙人士 / Non-smoker",2,3))),0),"")</f>
        <v>228</v>
      </c>
    </row>
    <row r="47" spans="1:2" ht="15" customHeight="1">
      <c r="A47" s="2" t="s">
        <v>45</v>
      </c>
      <c r="B47" s="4">
        <f>IF(ISNUMBER(INDEX('$1M 保額標準保費表 Standard Premium'!$A:$Z,44,CHOOSE(MATCH($B$9,{"1 Year","5 Years","10 Years","20 Years"},0),2,9,16,23)+IF($B$6="男Male",IF($B$7="非吸煙人士 / Non-smoker",0,1),IF($B$7="非吸煙人士 / Non-smoker",2,3)))),ROUND($B$8/1000000*INDEX('$1M 保額標準保費表 Standard Premium'!$A:$Z,44,CHOOSE(MATCH($B$9,{"1 Year","5 Years","10 Years","20 Years"},0),2,9,16,23)+IF($B$6="男Male",IF($B$7="非吸煙人士 / Non-smoker",0,1),IF($B$7="非吸煙人士 / Non-smoker",2,3))),0),"")</f>
        <v>255</v>
      </c>
    </row>
    <row r="48" spans="1:2" ht="15" customHeight="1">
      <c r="A48" s="1" t="s">
        <v>46</v>
      </c>
      <c r="B48" s="3">
        <f>IF(ISNUMBER(INDEX('$1M 保額標準保費表 Standard Premium'!$A:$Z,45,CHOOSE(MATCH($B$9,{"1 Year","5 Years","10 Years","20 Years"},0),2,9,16,23)+IF($B$6="男Male",IF($B$7="非吸煙人士 / Non-smoker",0,1),IF($B$7="非吸煙人士 / Non-smoker",2,3)))),ROUND($B$8/1000000*INDEX('$1M 保額標準保費表 Standard Premium'!$A:$Z,45,CHOOSE(MATCH($B$9,{"1 Year","5 Years","10 Years","20 Years"},0),2,9,16,23)+IF($B$6="男Male",IF($B$7="非吸煙人士 / Non-smoker",0,1),IF($B$7="非吸煙人士 / Non-smoker",2,3))),0),"")</f>
        <v>288</v>
      </c>
    </row>
    <row r="49" spans="1:2" ht="15" customHeight="1">
      <c r="A49" s="2" t="s">
        <v>47</v>
      </c>
      <c r="B49" s="4">
        <f>IF(ISNUMBER(INDEX('$1M 保額標準保費表 Standard Premium'!$A:$Z,46,CHOOSE(MATCH($B$9,{"1 Year","5 Years","10 Years","20 Years"},0),2,9,16,23)+IF($B$6="男Male",IF($B$7="非吸煙人士 / Non-smoker",0,1),IF($B$7="非吸煙人士 / Non-smoker",2,3)))),ROUND($B$8/1000000*INDEX('$1M 保額標準保費表 Standard Premium'!$A:$Z,46,CHOOSE(MATCH($B$9,{"1 Year","5 Years","10 Years","20 Years"},0),2,9,16,23)+IF($B$6="男Male",IF($B$7="非吸煙人士 / Non-smoker",0,1),IF($B$7="非吸煙人士 / Non-smoker",2,3))),0),"")</f>
        <v>326</v>
      </c>
    </row>
    <row r="50" spans="1:2" ht="15" customHeight="1">
      <c r="A50" s="1" t="s">
        <v>48</v>
      </c>
      <c r="B50" s="3">
        <f>IF(ISNUMBER(INDEX('$1M 保額標準保費表 Standard Premium'!$A:$Z,47,CHOOSE(MATCH($B$9,{"1 Year","5 Years","10 Years","20 Years"},0),2,9,16,23)+IF($B$6="男Male",IF($B$7="非吸煙人士 / Non-smoker",0,1),IF($B$7="非吸煙人士 / Non-smoker",2,3)))),ROUND($B$8/1000000*INDEX('$1M 保額標準保費表 Standard Premium'!$A:$Z,47,CHOOSE(MATCH($B$9,{"1 Year","5 Years","10 Years","20 Years"},0),2,9,16,23)+IF($B$6="男Male",IF($B$7="非吸煙人士 / Non-smoker",0,1),IF($B$7="非吸煙人士 / Non-smoker",2,3))),0),"")</f>
        <v>369</v>
      </c>
    </row>
    <row r="51" spans="1:2" ht="15" customHeight="1">
      <c r="A51" s="2" t="s">
        <v>49</v>
      </c>
      <c r="B51" s="4">
        <f>IF(ISNUMBER(INDEX('$1M 保額標準保費表 Standard Premium'!$A:$Z,48,CHOOSE(MATCH($B$9,{"1 Year","5 Years","10 Years","20 Years"},0),2,9,16,23)+IF($B$6="男Male",IF($B$7="非吸煙人士 / Non-smoker",0,1),IF($B$7="非吸煙人士 / Non-smoker",2,3)))),ROUND($B$8/1000000*INDEX('$1M 保額標準保費表 Standard Premium'!$A:$Z,48,CHOOSE(MATCH($B$9,{"1 Year","5 Years","10 Years","20 Years"},0),2,9,16,23)+IF($B$6="男Male",IF($B$7="非吸煙人士 / Non-smoker",0,1),IF($B$7="非吸煙人士 / Non-smoker",2,3))),0),"")</f>
        <v>418</v>
      </c>
    </row>
    <row r="52" spans="1:2" ht="15" customHeight="1">
      <c r="A52" s="1" t="s">
        <v>50</v>
      </c>
      <c r="B52" s="3">
        <f>IF(ISNUMBER(INDEX('$1M 保額標準保費表 Standard Premium'!$A:$Z,49,CHOOSE(MATCH($B$9,{"1 Year","5 Years","10 Years","20 Years"},0),2,9,16,23)+IF($B$6="男Male",IF($B$7="非吸煙人士 / Non-smoker",0,1),IF($B$7="非吸煙人士 / Non-smoker",2,3)))),ROUND($B$8/1000000*INDEX('$1M 保額標準保費表 Standard Premium'!$A:$Z,49,CHOOSE(MATCH($B$9,{"1 Year","5 Years","10 Years","20 Years"},0),2,9,16,23)+IF($B$6="男Male",IF($B$7="非吸煙人士 / Non-smoker",0,1),IF($B$7="非吸煙人士 / Non-smoker",2,3))),0),"")</f>
        <v>473</v>
      </c>
    </row>
    <row r="53" spans="1:2" ht="15" customHeight="1">
      <c r="A53" s="2" t="s">
        <v>51</v>
      </c>
      <c r="B53" s="4">
        <f>IF(ISNUMBER(INDEX('$1M 保額標準保費表 Standard Premium'!$A:$Z,50,CHOOSE(MATCH($B$9,{"1 Year","5 Years","10 Years","20 Years"},0),2,9,16,23)+IF($B$6="男Male",IF($B$7="非吸煙人士 / Non-smoker",0,1),IF($B$7="非吸煙人士 / Non-smoker",2,3)))),ROUND($B$8/1000000*INDEX('$1M 保額標準保費表 Standard Premium'!$A:$Z,50,CHOOSE(MATCH($B$9,{"1 Year","5 Years","10 Years","20 Years"},0),2,9,16,23)+IF($B$6="男Male",IF($B$7="非吸煙人士 / Non-smoker",0,1),IF($B$7="非吸煙人士 / Non-smoker",2,3))),0),"")</f>
        <v>535</v>
      </c>
    </row>
    <row r="54" spans="1:2" ht="15" customHeight="1">
      <c r="A54" s="1" t="s">
        <v>52</v>
      </c>
      <c r="B54" s="3">
        <f>IF(ISNUMBER(INDEX('$1M 保額標準保費表 Standard Premium'!$A:$Z,51,CHOOSE(MATCH($B$9,{"1 Year","5 Years","10 Years","20 Years"},0),2,9,16,23)+IF($B$6="男Male",IF($B$7="非吸煙人士 / Non-smoker",0,1),IF($B$7="非吸煙人士 / Non-smoker",2,3)))),ROUND($B$8/1000000*INDEX('$1M 保額標準保費表 Standard Premium'!$A:$Z,51,CHOOSE(MATCH($B$9,{"1 Year","5 Years","10 Years","20 Years"},0),2,9,16,23)+IF($B$6="男Male",IF($B$7="非吸煙人士 / Non-smoker",0,1),IF($B$7="非吸煙人士 / Non-smoker",2,3))),0),"")</f>
        <v>604</v>
      </c>
    </row>
    <row r="55" spans="1:2" ht="15" customHeight="1">
      <c r="A55" s="2" t="s">
        <v>53</v>
      </c>
      <c r="B55" s="4">
        <f>IF(ISNUMBER(INDEX('$1M 保額標準保費表 Standard Premium'!$A:$Z,52,CHOOSE(MATCH($B$9,{"1 Year","5 Years","10 Years","20 Years"},0),2,9,16,23)+IF($B$6="男Male",IF($B$7="非吸煙人士 / Non-smoker",0,1),IF($B$7="非吸煙人士 / Non-smoker",2,3)))),ROUND($B$8/1000000*INDEX('$1M 保額標準保費表 Standard Premium'!$A:$Z,52,CHOOSE(MATCH($B$9,{"1 Year","5 Years","10 Years","20 Years"},0),2,9,16,23)+IF($B$6="男Male",IF($B$7="非吸煙人士 / Non-smoker",0,1),IF($B$7="非吸煙人士 / Non-smoker",2,3))),0),"")</f>
        <v>680</v>
      </c>
    </row>
    <row r="56" spans="1:2" ht="15" customHeight="1">
      <c r="A56" s="1" t="s">
        <v>54</v>
      </c>
      <c r="B56" s="3">
        <f>IF(ISNUMBER(INDEX('$1M 保額標準保費表 Standard Premium'!$A:$Z,53,CHOOSE(MATCH($B$9,{"1 Year","5 Years","10 Years","20 Years"},0),2,9,16,23)+IF($B$6="男Male",IF($B$7="非吸煙人士 / Non-smoker",0,1),IF($B$7="非吸煙人士 / Non-smoker",2,3)))),ROUND($B$8/1000000*INDEX('$1M 保額標準保費表 Standard Premium'!$A:$Z,53,CHOOSE(MATCH($B$9,{"1 Year","5 Years","10 Years","20 Years"},0),2,9,16,23)+IF($B$6="男Male",IF($B$7="非吸煙人士 / Non-smoker",0,1),IF($B$7="非吸煙人士 / Non-smoker",2,3))),0),"")</f>
        <v>762</v>
      </c>
    </row>
    <row r="57" spans="1:2" ht="15" customHeight="1">
      <c r="A57" s="2" t="s">
        <v>55</v>
      </c>
      <c r="B57" s="4">
        <f>IF(ISNUMBER(INDEX('$1M 保額標準保費表 Standard Premium'!$A:$Z,54,CHOOSE(MATCH($B$9,{"1 Year","5 Years","10 Years","20 Years"},0),2,9,16,23)+IF($B$6="男Male",IF($B$7="非吸煙人士 / Non-smoker",0,1),IF($B$7="非吸煙人士 / Non-smoker",2,3)))),ROUND($B$8/1000000*INDEX('$1M 保額標準保費表 Standard Premium'!$A:$Z,54,CHOOSE(MATCH($B$9,{"1 Year","5 Years","10 Years","20 Years"},0),2,9,16,23)+IF($B$6="男Male",IF($B$7="非吸煙人士 / Non-smoker",0,1),IF($B$7="非吸煙人士 / Non-smoker",2,3))),0),"")</f>
        <v>853</v>
      </c>
    </row>
    <row r="58" spans="1:2" ht="15" customHeight="1">
      <c r="A58" s="1" t="s">
        <v>56</v>
      </c>
      <c r="B58" s="3">
        <f>IF(ISNUMBER(INDEX('$1M 保額標準保費表 Standard Premium'!$A:$Z,55,CHOOSE(MATCH($B$9,{"1 Year","5 Years","10 Years","20 Years"},0),2,9,16,23)+IF($B$6="男Male",IF($B$7="非吸煙人士 / Non-smoker",0,1),IF($B$7="非吸煙人士 / Non-smoker",2,3)))),ROUND($B$8/1000000*INDEX('$1M 保額標準保費表 Standard Premium'!$A:$Z,55,CHOOSE(MATCH($B$9,{"1 Year","5 Years","10 Years","20 Years"},0),2,9,16,23)+IF($B$6="男Male",IF($B$7="非吸煙人士 / Non-smoker",0,1),IF($B$7="非吸煙人士 / Non-smoker",2,3))),0),"")</f>
        <v>953</v>
      </c>
    </row>
    <row r="59" spans="1:2" ht="15" customHeight="1">
      <c r="A59" s="2" t="s">
        <v>57</v>
      </c>
      <c r="B59" s="4">
        <f>IF(ISNUMBER(INDEX('$1M 保額標準保費表 Standard Premium'!$A:$Z,56,CHOOSE(MATCH($B$9,{"1 Year","5 Years","10 Years","20 Years"},0),2,9,16,23)+IF($B$6="男Male",IF($B$7="非吸煙人士 / Non-smoker",0,1),IF($B$7="非吸煙人士 / Non-smoker",2,3)))),ROUND($B$8/1000000*INDEX('$1M 保額標準保費表 Standard Premium'!$A:$Z,56,CHOOSE(MATCH($B$9,{"1 Year","5 Years","10 Years","20 Years"},0),2,9,16,23)+IF($B$6="男Male",IF($B$7="非吸煙人士 / Non-smoker",0,1),IF($B$7="非吸煙人士 / Non-smoker",2,3))),0),"")</f>
        <v>1065</v>
      </c>
    </row>
    <row r="60" spans="1:2" ht="15" customHeight="1">
      <c r="A60" s="1" t="s">
        <v>58</v>
      </c>
      <c r="B60" s="3">
        <f>IF(ISNUMBER(INDEX('$1M 保額標準保費表 Standard Premium'!$A:$Z,57,CHOOSE(MATCH($B$9,{"1 Year","5 Years","10 Years","20 Years"},0),2,9,16,23)+IF($B$6="男Male",IF($B$7="非吸煙人士 / Non-smoker",0,1),IF($B$7="非吸煙人士 / Non-smoker",2,3)))),ROUND($B$8/1000000*INDEX('$1M 保額標準保費表 Standard Premium'!$A:$Z,57,CHOOSE(MATCH($B$9,{"1 Year","5 Years","10 Years","20 Years"},0),2,9,16,23)+IF($B$6="男Male",IF($B$7="非吸煙人士 / Non-smoker",0,1),IF($B$7="非吸煙人士 / Non-smoker",2,3))),0),"")</f>
        <v>1196</v>
      </c>
    </row>
    <row r="61" spans="1:2" ht="15" customHeight="1">
      <c r="A61" s="2" t="s">
        <v>59</v>
      </c>
      <c r="B61" s="4">
        <f>IF(ISNUMBER(INDEX('$1M 保額標準保費表 Standard Premium'!$A:$Z,58,CHOOSE(MATCH($B$9,{"1 Year","5 Years","10 Years","20 Years"},0),2,9,16,23)+IF($B$6="男Male",IF($B$7="非吸煙人士 / Non-smoker",0,1),IF($B$7="非吸煙人士 / Non-smoker",2,3)))),ROUND($B$8/1000000*INDEX('$1M 保額標準保費表 Standard Premium'!$A:$Z,58,CHOOSE(MATCH($B$9,{"1 Year","5 Years","10 Years","20 Years"},0),2,9,16,23)+IF($B$6="男Male",IF($B$7="非吸煙人士 / Non-smoker",0,1),IF($B$7="非吸煙人士 / Non-smoker",2,3))),0),"")</f>
        <v>1347</v>
      </c>
    </row>
    <row r="62" spans="1:2" ht="15" customHeight="1">
      <c r="A62" s="1" t="s">
        <v>60</v>
      </c>
      <c r="B62" s="3">
        <f>IF(ISNUMBER(INDEX('$1M 保額標準保費表 Standard Premium'!$A:$Z,59,CHOOSE(MATCH($B$9,{"1 Year","5 Years","10 Years","20 Years"},0),2,9,16,23)+IF($B$6="男Male",IF($B$7="非吸煙人士 / Non-smoker",0,1),IF($B$7="非吸煙人士 / Non-smoker",2,3)))),ROUND($B$8/1000000*INDEX('$1M 保額標準保費表 Standard Premium'!$A:$Z,59,CHOOSE(MATCH($B$9,{"1 Year","5 Years","10 Years","20 Years"},0),2,9,16,23)+IF($B$6="男Male",IF($B$7="非吸煙人士 / Non-smoker",0,1),IF($B$7="非吸煙人士 / Non-smoker",2,3))),0),"")</f>
        <v>1522</v>
      </c>
    </row>
    <row r="63" spans="1:2" ht="15" customHeight="1">
      <c r="A63" s="2" t="s">
        <v>61</v>
      </c>
      <c r="B63" s="4">
        <f>IF(ISNUMBER(INDEX('$1M 保額標準保費表 Standard Premium'!$A:$Z,60,CHOOSE(MATCH($B$9,{"1 Year","5 Years","10 Years","20 Years"},0),2,9,16,23)+IF($B$6="男Male",IF($B$7="非吸煙人士 / Non-smoker",0,1),IF($B$7="非吸煙人士 / Non-smoker",2,3)))),ROUND($B$8/1000000*INDEX('$1M 保額標準保費表 Standard Premium'!$A:$Z,60,CHOOSE(MATCH($B$9,{"1 Year","5 Years","10 Years","20 Years"},0),2,9,16,23)+IF($B$6="男Male",IF($B$7="非吸煙人士 / Non-smoker",0,1),IF($B$7="非吸煙人士 / Non-smoker",2,3))),0),"")</f>
        <v>1724</v>
      </c>
    </row>
    <row r="64" spans="1:2" ht="15" customHeight="1">
      <c r="A64" s="1" t="s">
        <v>62</v>
      </c>
      <c r="B64" s="3">
        <f>IF(ISNUMBER(INDEX('$1M 保額標準保費表 Standard Premium'!$A:$Z,61,CHOOSE(MATCH($B$9,{"1 Year","5 Years","10 Years","20 Years"},0),2,9,16,23)+IF($B$6="男Male",IF($B$7="非吸煙人士 / Non-smoker",0,1),IF($B$7="非吸煙人士 / Non-smoker",2,3)))),ROUND($B$8/1000000*INDEX('$1M 保額標準保費表 Standard Premium'!$A:$Z,61,CHOOSE(MATCH($B$9,{"1 Year","5 Years","10 Years","20 Years"},0),2,9,16,23)+IF($B$6="男Male",IF($B$7="非吸煙人士 / Non-smoker",0,1),IF($B$7="非吸煙人士 / Non-smoker",2,3))),0),"")</f>
        <v>1955</v>
      </c>
    </row>
    <row r="65" spans="1:2" ht="15" customHeight="1">
      <c r="A65" s="2" t="s">
        <v>63</v>
      </c>
      <c r="B65" s="4">
        <f>IF(ISNUMBER(INDEX('$1M 保額標準保費表 Standard Premium'!$A:$Z,62,CHOOSE(MATCH($B$9,{"1 Year","5 Years","10 Years","20 Years"},0),2,9,16,23)+IF($B$6="男Male",IF($B$7="非吸煙人士 / Non-smoker",0,1),IF($B$7="非吸煙人士 / Non-smoker",2,3)))),ROUND($B$8/1000000*INDEX('$1M 保額標準保費表 Standard Premium'!$A:$Z,62,CHOOSE(MATCH($B$9,{"1 Year","5 Years","10 Years","20 Years"},0),2,9,16,23)+IF($B$6="男Male",IF($B$7="非吸煙人士 / Non-smoker",0,1),IF($B$7="非吸煙人士 / Non-smoker",2,3))),0),"")</f>
        <v>2215</v>
      </c>
    </row>
    <row r="66" spans="1:2" ht="15" customHeight="1">
      <c r="A66" s="1" t="s">
        <v>64</v>
      </c>
      <c r="B66" s="3">
        <f>IF(ISNUMBER(INDEX('$1M 保額標準保費表 Standard Premium'!$A:$Z,63,CHOOSE(MATCH($B$9,{"1 Year","5 Years","10 Years","20 Years"},0),2,9,16,23)+IF($B$6="男Male",IF($B$7="非吸煙人士 / Non-smoker",0,1),IF($B$7="非吸煙人士 / Non-smoker",2,3)))),ROUND($B$8/1000000*INDEX('$1M 保額標準保費表 Standard Premium'!$A:$Z,63,CHOOSE(MATCH($B$9,{"1 Year","5 Years","10 Years","20 Years"},0),2,9,16,23)+IF($B$6="男Male",IF($B$7="非吸煙人士 / Non-smoker",0,1),IF($B$7="非吸煙人士 / Non-smoker",2,3))),0),"")</f>
        <v>2507</v>
      </c>
    </row>
    <row r="67" spans="1:2" ht="15" customHeight="1">
      <c r="A67" s="2" t="s">
        <v>65</v>
      </c>
      <c r="B67" s="4">
        <f>IF(ISNUMBER(INDEX('$1M 保額標準保費表 Standard Premium'!$A:$Z,64,CHOOSE(MATCH($B$9,{"1 Year","5 Years","10 Years","20 Years"},0),2,9,16,23)+IF($B$6="男Male",IF($B$7="非吸煙人士 / Non-smoker",0,1),IF($B$7="非吸煙人士 / Non-smoker",2,3)))),ROUND($B$8/1000000*INDEX('$1M 保額標準保費表 Standard Premium'!$A:$Z,64,CHOOSE(MATCH($B$9,{"1 Year","5 Years","10 Years","20 Years"},0),2,9,16,23)+IF($B$6="男Male",IF($B$7="非吸煙人士 / Non-smoker",0,1),IF($B$7="非吸煙人士 / Non-smoker",2,3))),0),"")</f>
        <v>2834</v>
      </c>
    </row>
    <row r="68" spans="1:2" ht="15" customHeight="1">
      <c r="A68" s="1" t="s">
        <v>66</v>
      </c>
      <c r="B68" s="3">
        <f>IF(ISNUMBER(INDEX('$1M 保額標準保費表 Standard Premium'!$A:$Z,65,CHOOSE(MATCH($B$9,{"1 Year","5 Years","10 Years","20 Years"},0),2,9,16,23)+IF($B$6="男Male",IF($B$7="非吸煙人士 / Non-smoker",0,1),IF($B$7="非吸煙人士 / Non-smoker",2,3)))),ROUND($B$8/1000000*INDEX('$1M 保額標準保費表 Standard Premium'!$A:$Z,65,CHOOSE(MATCH($B$9,{"1 Year","5 Years","10 Years","20 Years"},0),2,9,16,23)+IF($B$6="男Male",IF($B$7="非吸煙人士 / Non-smoker",0,1),IF($B$7="非吸煙人士 / Non-smoker",2,3))),0),"")</f>
        <v>3202</v>
      </c>
    </row>
    <row r="69" spans="1:2" ht="15" customHeight="1">
      <c r="A69" s="2" t="s">
        <v>67</v>
      </c>
      <c r="B69" s="4">
        <f>IF(ISNUMBER(INDEX('$1M 保額標準保費表 Standard Premium'!$A:$Z,66,CHOOSE(MATCH($B$9,{"1 Year","5 Years","10 Years","20 Years"},0),2,9,16,23)+IF($B$6="男Male",IF($B$7="非吸煙人士 / Non-smoker",0,1),IF($B$7="非吸煙人士 / Non-smoker",2,3)))),ROUND($B$8/1000000*INDEX('$1M 保額標準保費表 Standard Premium'!$A:$Z,66,CHOOSE(MATCH($B$9,{"1 Year","5 Years","10 Years","20 Years"},0),2,9,16,23)+IF($B$6="男Male",IF($B$7="非吸煙人士 / Non-smoker",0,1),IF($B$7="非吸煙人士 / Non-smoker",2,3))),0),"")</f>
        <v>3614</v>
      </c>
    </row>
    <row r="70" spans="1:2" ht="15" customHeight="1">
      <c r="A70" s="1" t="s">
        <v>68</v>
      </c>
      <c r="B70" s="3">
        <f>IF(ISNUMBER(INDEX('$1M 保額標準保費表 Standard Premium'!$A:$Z,67,CHOOSE(MATCH($B$9,{"1 Year","5 Years","10 Years","20 Years"},0),2,9,16,23)+IF($B$6="男Male",IF($B$7="非吸煙人士 / Non-smoker",0,1),IF($B$7="非吸煙人士 / Non-smoker",2,3)))),ROUND($B$8/1000000*INDEX('$1M 保額標準保費表 Standard Premium'!$A:$Z,67,CHOOSE(MATCH($B$9,{"1 Year","5 Years","10 Years","20 Years"},0),2,9,16,23)+IF($B$6="男Male",IF($B$7="非吸煙人士 / Non-smoker",0,1),IF($B$7="非吸煙人士 / Non-smoker",2,3))),0),"")</f>
        <v>4072</v>
      </c>
    </row>
    <row r="71" spans="1:2" ht="15" customHeight="1">
      <c r="A71" s="2" t="s">
        <v>69</v>
      </c>
      <c r="B71" s="4">
        <f>IF(ISNUMBER(INDEX('$1M 保額標準保費表 Standard Premium'!$A:$Z,68,CHOOSE(MATCH($B$9,{"1 Year","5 Years","10 Years","20 Years"},0),2,9,16,23)+IF($B$6="男Male",IF($B$7="非吸煙人士 / Non-smoker",0,1),IF($B$7="非吸煙人士 / Non-smoker",2,3)))),ROUND($B$8/1000000*INDEX('$1M 保額標準保費表 Standard Premium'!$A:$Z,68,CHOOSE(MATCH($B$9,{"1 Year","5 Years","10 Years","20 Years"},0),2,9,16,23)+IF($B$6="男Male",IF($B$7="非吸煙人士 / Non-smoker",0,1),IF($B$7="非吸煙人士 / Non-smoker",2,3))),0),"")</f>
        <v>4581</v>
      </c>
    </row>
    <row r="72" spans="1:2" ht="15" customHeight="1">
      <c r="A72" s="1" t="s">
        <v>70</v>
      </c>
      <c r="B72" s="3">
        <f>IF(ISNUMBER(INDEX('$1M 保額標準保費表 Standard Premium'!$A:$Z,69,CHOOSE(MATCH($B$9,{"1 Year","5 Years","10 Years","20 Years"},0),2,9,16,23)+IF($B$6="男Male",IF($B$7="非吸煙人士 / Non-smoker",0,1),IF($B$7="非吸煙人士 / Non-smoker",2,3)))),ROUND($B$8/1000000*INDEX('$1M 保額標準保費表 Standard Premium'!$A:$Z,69,CHOOSE(MATCH($B$9,{"1 Year","5 Years","10 Years","20 Years"},0),2,9,16,23)+IF($B$6="男Male",IF($B$7="非吸煙人士 / Non-smoker",0,1),IF($B$7="非吸煙人士 / Non-smoker",2,3))),0),"")</f>
        <v>5143</v>
      </c>
    </row>
    <row r="73" spans="1:2" ht="15" customHeight="1">
      <c r="A73" s="2" t="s">
        <v>71</v>
      </c>
      <c r="B73" s="4">
        <f>IF(ISNUMBER(INDEX('$1M 保額標準保費表 Standard Premium'!$A:$Z,70,CHOOSE(MATCH($B$9,{"1 Year","5 Years","10 Years","20 Years"},0),2,9,16,23)+IF($B$6="男Male",IF($B$7="非吸煙人士 / Non-smoker",0,1),IF($B$7="非吸煙人士 / Non-smoker",2,3)))),ROUND($B$8/1000000*INDEX('$1M 保額標準保費表 Standard Premium'!$A:$Z,70,CHOOSE(MATCH($B$9,{"1 Year","5 Years","10 Years","20 Years"},0),2,9,16,23)+IF($B$6="男Male",IF($B$7="非吸煙人士 / Non-smoker",0,1),IF($B$7="非吸煙人士 / Non-smoker",2,3))),0),"")</f>
        <v>5761</v>
      </c>
    </row>
    <row r="74" spans="1:2" ht="15" customHeight="1">
      <c r="A74" s="1" t="s">
        <v>72</v>
      </c>
      <c r="B74" s="3">
        <f>IF(ISNUMBER(INDEX('$1M 保額標準保費表 Standard Premium'!$A:$Z,71,CHOOSE(MATCH($B$9,{"1 Year","5 Years","10 Years","20 Years"},0),2,9,16,23)+IF($B$6="男Male",IF($B$7="非吸煙人士 / Non-smoker",0,1),IF($B$7="非吸煙人士 / Non-smoker",2,3)))),ROUND($B$8/1000000*INDEX('$1M 保額標準保費表 Standard Premium'!$A:$Z,71,CHOOSE(MATCH($B$9,{"1 Year","5 Years","10 Years","20 Years"},0),2,9,16,23)+IF($B$6="男Male",IF($B$7="非吸煙人士 / Non-smoker",0,1),IF($B$7="非吸煙人士 / Non-smoker",2,3))),0),"")</f>
        <v>6435</v>
      </c>
    </row>
    <row r="75" spans="1:2" ht="15" customHeight="1">
      <c r="A75" s="2" t="s">
        <v>73</v>
      </c>
      <c r="B75" s="4">
        <f>IF(ISNUMBER(INDEX('$1M 保額標準保費表 Standard Premium'!$A:$Z,72,CHOOSE(MATCH($B$9,{"1 Year","5 Years","10 Years","20 Years"},0),2,9,16,23)+IF($B$6="男Male",IF($B$7="非吸煙人士 / Non-smoker",0,1),IF($B$7="非吸煙人士 / Non-smoker",2,3)))),ROUND($B$8/1000000*INDEX('$1M 保額標準保費表 Standard Premium'!$A:$Z,72,CHOOSE(MATCH($B$9,{"1 Year","5 Years","10 Years","20 Years"},0),2,9,16,23)+IF($B$6="男Male",IF($B$7="非吸煙人士 / Non-smoker",0,1),IF($B$7="非吸煙人士 / Non-smoker",2,3))),0),"")</f>
        <v>7216</v>
      </c>
    </row>
    <row r="76" spans="1:2" ht="15" customHeight="1">
      <c r="A76" s="1" t="s">
        <v>74</v>
      </c>
      <c r="B76" s="3">
        <f>IF(ISNUMBER(INDEX('$1M 保額標準保費表 Standard Premium'!$A:$Z,73,CHOOSE(MATCH($B$9,{"1 Year","5 Years","10 Years","20 Years"},0),2,9,16,23)+IF($B$6="男Male",IF($B$7="非吸煙人士 / Non-smoker",0,1),IF($B$7="非吸煙人士 / Non-smoker",2,3)))),ROUND($B$8/1000000*INDEX('$1M 保額標準保費表 Standard Premium'!$A:$Z,73,CHOOSE(MATCH($B$9,{"1 Year","5 Years","10 Years","20 Years"},0),2,9,16,23)+IF($B$6="男Male",IF($B$7="非吸煙人士 / Non-smoker",0,1),IF($B$7="非吸煙人士 / Non-smoker",2,3))),0),"")</f>
        <v>8123</v>
      </c>
    </row>
    <row r="77" spans="1:2" ht="15" customHeight="1">
      <c r="A77" s="2" t="s">
        <v>75</v>
      </c>
      <c r="B77" s="4">
        <f>IF(ISNUMBER(INDEX('$1M 保額標準保費表 Standard Premium'!$A:$Z,74,CHOOSE(MATCH($B$9,{"1 Year","5 Years","10 Years","20 Years"},0),2,9,16,23)+IF($B$6="男Male",IF($B$7="非吸煙人士 / Non-smoker",0,1),IF($B$7="非吸煙人士 / Non-smoker",2,3)))),ROUND($B$8/1000000*INDEX('$1M 保額標準保費表 Standard Premium'!$A:$Z,74,CHOOSE(MATCH($B$9,{"1 Year","5 Years","10 Years","20 Years"},0),2,9,16,23)+IF($B$6="男Male",IF($B$7="非吸煙人士 / Non-smoker",0,1),IF($B$7="非吸煙人士 / Non-smoker",2,3))),0),"")</f>
        <v>9178</v>
      </c>
    </row>
    <row r="78" spans="1:2" ht="15" customHeight="1">
      <c r="A78" s="1" t="s">
        <v>76</v>
      </c>
      <c r="B78" s="3">
        <f>IF(ISNUMBER(INDEX('$1M 保額標準保費表 Standard Premium'!$A:$Z,75,CHOOSE(MATCH($B$9,{"1 Year","5 Years","10 Years","20 Years"},0),2,9,16,23)+IF($B$6="男Male",IF($B$7="非吸煙人士 / Non-smoker",0,1),IF($B$7="非吸煙人士 / Non-smoker",2,3)))),ROUND($B$8/1000000*INDEX('$1M 保額標準保費表 Standard Premium'!$A:$Z,75,CHOOSE(MATCH($B$9,{"1 Year","5 Years","10 Years","20 Years"},0),2,9,16,23)+IF($B$6="男Male",IF($B$7="非吸煙人士 / Non-smoker",0,1),IF($B$7="非吸煙人士 / Non-smoker",2,3))),0),"")</f>
        <v>10409</v>
      </c>
    </row>
    <row r="79" spans="1:2" ht="15" customHeight="1">
      <c r="A79" s="2" t="s">
        <v>77</v>
      </c>
      <c r="B79" s="4">
        <f>IF(ISNUMBER(INDEX('$1M 保額標準保費表 Standard Premium'!$A:$Z,76,CHOOSE(MATCH($B$9,{"1 Year","5 Years","10 Years","20 Years"},0),2,9,16,23)+IF($B$6="男Male",IF($B$7="非吸煙人士 / Non-smoker",0,1),IF($B$7="非吸煙人士 / Non-smoker",2,3)))),ROUND($B$8/1000000*INDEX('$1M 保額標準保費表 Standard Premium'!$A:$Z,76,CHOOSE(MATCH($B$9,{"1 Year","5 Years","10 Years","20 Years"},0),2,9,16,23)+IF($B$6="男Male",IF($B$7="非吸煙人士 / Non-smoker",0,1),IF($B$7="非吸煙人士 / Non-smoker",2,3))),0),"")</f>
        <v>11848</v>
      </c>
    </row>
    <row r="80" spans="1:2" ht="15" customHeight="1">
      <c r="A80" s="1" t="s">
        <v>78</v>
      </c>
      <c r="B80" s="3">
        <f>IF(ISNUMBER(INDEX('$1M 保額標準保費表 Standard Premium'!$A:$Z,77,CHOOSE(MATCH($B$9,{"1 Year","5 Years","10 Years","20 Years"},0),2,9,16,23)+IF($B$6="男Male",IF($B$7="非吸煙人士 / Non-smoker",0,1),IF($B$7="非吸煙人士 / Non-smoker",2,3)))),ROUND($B$8/1000000*INDEX('$1M 保額標準保費表 Standard Premium'!$A:$Z,77,CHOOSE(MATCH($B$9,{"1 Year","5 Years","10 Years","20 Years"},0),2,9,16,23)+IF($B$6="男Male",IF($B$7="非吸煙人士 / Non-smoker",0,1),IF($B$7="非吸煙人士 / Non-smoker",2,3))),0),"")</f>
        <v>13431</v>
      </c>
    </row>
    <row r="81" spans="1:2" ht="15" customHeight="1">
      <c r="A81" s="2" t="s">
        <v>79</v>
      </c>
      <c r="B81" s="4">
        <f>IF(ISNUMBER(INDEX('$1M 保額標準保費表 Standard Premium'!$A:$Z,78,CHOOSE(MATCH($B$9,{"1 Year","5 Years","10 Years","20 Years"},0),2,9,16,23)+IF($B$6="男Male",IF($B$7="非吸煙人士 / Non-smoker",0,1),IF($B$7="非吸煙人士 / Non-smoker",2,3)))),ROUND($B$8/1000000*INDEX('$1M 保額標準保費表 Standard Premium'!$A:$Z,78,CHOOSE(MATCH($B$9,{"1 Year","5 Years","10 Years","20 Years"},0),2,9,16,23)+IF($B$6="男Male",IF($B$7="非吸煙人士 / Non-smoker",0,1),IF($B$7="非吸煙人士 / Non-smoker",2,3))),0),"")</f>
        <v>15133</v>
      </c>
    </row>
    <row r="82" spans="1:2" ht="15" customHeight="1">
      <c r="A82" s="1" t="s">
        <v>80</v>
      </c>
      <c r="B82" s="3">
        <f>IF(ISNUMBER(INDEX('$1M 保額標準保費表 Standard Premium'!$A:$Z,79,CHOOSE(MATCH($B$9,{"1 Year","5 Years","10 Years","20 Years"},0),2,9,16,23)+IF($B$6="男Male",IF($B$7="非吸煙人士 / Non-smoker",0,1),IF($B$7="非吸煙人士 / Non-smoker",2,3)))),ROUND($B$8/1000000*INDEX('$1M 保額標準保費表 Standard Premium'!$A:$Z,79,CHOOSE(MATCH($B$9,{"1 Year","5 Years","10 Years","20 Years"},0),2,9,16,23)+IF($B$6="男Male",IF($B$7="非吸煙人士 / Non-smoker",0,1),IF($B$7="非吸煙人士 / Non-smoker",2,3))),0),"")</f>
        <v>16913</v>
      </c>
    </row>
    <row r="83" spans="1:2" ht="15" customHeight="1">
      <c r="A83" s="2" t="s">
        <v>81</v>
      </c>
      <c r="B83" s="4">
        <f>IF(ISNUMBER(INDEX('$1M 保額標準保費表 Standard Premium'!$A:$Z,80,CHOOSE(MATCH($B$9,{"1 Year","5 Years","10 Years","20 Years"},0),2,9,16,23)+IF($B$6="男Male",IF($B$7="非吸煙人士 / Non-smoker",0,1),IF($B$7="非吸煙人士 / Non-smoker",2,3)))),ROUND($B$8/1000000*INDEX('$1M 保額標準保費表 Standard Premium'!$A:$Z,80,CHOOSE(MATCH($B$9,{"1 Year","5 Years","10 Years","20 Years"},0),2,9,16,23)+IF($B$6="男Male",IF($B$7="非吸煙人士 / Non-smoker",0,1),IF($B$7="非吸煙人士 / Non-smoker",2,3))),0),"")</f>
        <v>18761</v>
      </c>
    </row>
    <row r="84" spans="1:2" ht="15" customHeight="1">
      <c r="A84" s="1" t="s">
        <v>82</v>
      </c>
      <c r="B84" s="3">
        <f>IF(ISNUMBER(INDEX('$1M 保額標準保費表 Standard Premium'!$A:$Z,81,CHOOSE(MATCH($B$9,{"1 Year","5 Years","10 Years","20 Years"},0),2,9,16,23)+IF($B$6="男Male",IF($B$7="非吸煙人士 / Non-smoker",0,1),IF($B$7="非吸煙人士 / Non-smoker",2,3)))),ROUND($B$8/1000000*INDEX('$1M 保額標準保費表 Standard Premium'!$A:$Z,81,CHOOSE(MATCH($B$9,{"1 Year","5 Years","10 Years","20 Years"},0),2,9,16,23)+IF($B$6="男Male",IF($B$7="非吸煙人士 / Non-smoker",0,1),IF($B$7="非吸煙人士 / Non-smoker",2,3))),0),"")</f>
        <v>20666</v>
      </c>
    </row>
    <row r="85" spans="1:2" ht="15" customHeight="1">
      <c r="A85" s="2" t="s">
        <v>83</v>
      </c>
      <c r="B85" s="4">
        <f>IF(ISNUMBER(INDEX('$1M 保額標準保費表 Standard Premium'!$A:$Z,82,CHOOSE(MATCH($B$9,{"1 Year","5 Years","10 Years","20 Years"},0),2,9,16,23)+IF($B$6="男Male",IF($B$7="非吸煙人士 / Non-smoker",0,1),IF($B$7="非吸煙人士 / Non-smoker",2,3)))),ROUND($B$8/1000000*INDEX('$1M 保額標準保費表 Standard Premium'!$A:$Z,82,CHOOSE(MATCH($B$9,{"1 Year","5 Years","10 Years","20 Years"},0),2,9,16,23)+IF($B$6="男Male",IF($B$7="非吸煙人士 / Non-smoker",0,1),IF($B$7="非吸煙人士 / Non-smoker",2,3))),0),"")</f>
        <v>22662</v>
      </c>
    </row>
    <row r="86" spans="1:2" ht="15" customHeight="1">
      <c r="A86" s="1" t="s">
        <v>84</v>
      </c>
      <c r="B86" s="3">
        <f>IF(ISNUMBER(INDEX('$1M 保額標準保費表 Standard Premium'!$A:$Z,83,CHOOSE(MATCH($B$9,{"1 Year","5 Years","10 Years","20 Years"},0),2,9,16,23)+IF($B$6="男Male",IF($B$7="非吸煙人士 / Non-smoker",0,1),IF($B$7="非吸煙人士 / Non-smoker",2,3)))),ROUND($B$8/1000000*INDEX('$1M 保額標準保費表 Standard Premium'!$A:$Z,83,CHOOSE(MATCH($B$9,{"1 Year","5 Years","10 Years","20 Years"},0),2,9,16,23)+IF($B$6="男Male",IF($B$7="非吸煙人士 / Non-smoker",0,1),IF($B$7="非吸煙人士 / Non-smoker",2,3))),0),"")</f>
        <v>24781</v>
      </c>
    </row>
    <row r="87" spans="1:2" ht="15" customHeight="1">
      <c r="A87" s="2" t="s">
        <v>85</v>
      </c>
      <c r="B87" s="4">
        <f>IF(ISNUMBER(INDEX('$1M 保額標準保費表 Standard Premium'!$A:$Z,84,CHOOSE(MATCH($B$9,{"1 Year","5 Years","10 Years","20 Years"},0),2,9,16,23)+IF($B$6="男Male",IF($B$7="非吸煙人士 / Non-smoker",0,1),IF($B$7="非吸煙人士 / Non-smoker",2,3)))),ROUND($B$8/1000000*INDEX('$1M 保額標準保費表 Standard Premium'!$A:$Z,84,CHOOSE(MATCH($B$9,{"1 Year","5 Years","10 Years","20 Years"},0),2,9,16,23)+IF($B$6="男Male",IF($B$7="非吸煙人士 / Non-smoker",0,1),IF($B$7="非吸煙人士 / Non-smoker",2,3))),0),"")</f>
        <v>27065</v>
      </c>
    </row>
    <row r="88" spans="1:2" ht="15" customHeight="1">
      <c r="A88" s="1" t="s">
        <v>86</v>
      </c>
      <c r="B88" s="3">
        <f>IF(ISNUMBER(INDEX('$1M 保額標準保費表 Standard Premium'!$A:$Z,85,CHOOSE(MATCH($B$9,{"1 Year","5 Years","10 Years","20 Years"},0),2,9,16,23)+IF($B$6="男Male",IF($B$7="非吸煙人士 / Non-smoker",0,1),IF($B$7="非吸煙人士 / Non-smoker",2,3)))),ROUND($B$8/1000000*INDEX('$1M 保額標準保費表 Standard Premium'!$A:$Z,85,CHOOSE(MATCH($B$9,{"1 Year","5 Years","10 Years","20 Years"},0),2,9,16,23)+IF($B$6="男Male",IF($B$7="非吸煙人士 / Non-smoker",0,1),IF($B$7="非吸煙人士 / Non-smoker",2,3))),0),"")</f>
        <v>29520</v>
      </c>
    </row>
    <row r="89" spans="1:2" ht="15" customHeight="1">
      <c r="A89" s="2" t="s">
        <v>87</v>
      </c>
      <c r="B89" s="4">
        <f>IF(ISNUMBER(INDEX('$1M 保額標準保費表 Standard Premium'!$A:$Z,86,CHOOSE(MATCH($B$9,{"1 Year","5 Years","10 Years","20 Years"},0),2,9,16,23)+IF($B$6="男Male",IF($B$7="非吸煙人士 / Non-smoker",0,1),IF($B$7="非吸煙人士 / Non-smoker",2,3)))),ROUND($B$8/1000000*INDEX('$1M 保額標準保費表 Standard Premium'!$A:$Z,86,CHOOSE(MATCH($B$9,{"1 Year","5 Years","10 Years","20 Years"},0),2,9,16,23)+IF($B$6="男Male",IF($B$7="非吸煙人士 / Non-smoker",0,1),IF($B$7="非吸煙人士 / Non-smoker",2,3))),0),"")</f>
        <v>32153</v>
      </c>
    </row>
    <row r="90" spans="1:2" ht="15" customHeight="1">
      <c r="A90" s="1" t="s">
        <v>88</v>
      </c>
      <c r="B90" s="3" t="str">
        <f>IF(ISNUMBER(INDEX('$1M 保額標準保費表 Standard Premium'!$A:$Z,87,CHOOSE(MATCH($B$9,{"1 Year","5 Years","10 Years","20 Years"},0),2,9,16,23)+IF($B$6="男Male",IF($B$7="非吸煙人士 / Non-smoker",0,1),IF($B$7="非吸煙人士 / Non-smoker",2,3)))),ROUND($B$8/1000000*INDEX('$1M 保額標準保費表 Standard Premium'!$A:$Z,87,CHOOSE(MATCH($B$9,{"1 Year","5 Years","10 Years","20 Years"},0),2,9,16,23)+IF($B$6="男Male",IF($B$7="非吸煙人士 / Non-smoker",0,1),IF($B$7="非吸煙人士 / Non-smoker",2,3))),0),"")</f>
        <v/>
      </c>
    </row>
    <row r="91" spans="1:2" ht="15" customHeight="1">
      <c r="A91" s="2" t="s">
        <v>89</v>
      </c>
      <c r="B91" s="4" t="str">
        <f>IF(ISNUMBER(INDEX('$1M 保額標準保費表 Standard Premium'!$A:$Z,88,CHOOSE(MATCH($B$9,{"1 Year","5 Years","10 Years","20 Years"},0),2,9,16,23)+IF($B$6="男Male",IF($B$7="非吸煙人士 / Non-smoker",0,1),IF($B$7="非吸煙人士 / Non-smoker",2,3)))),ROUND($B$8/1000000*INDEX('$1M 保額標準保費表 Standard Premium'!$A:$Z,88,CHOOSE(MATCH($B$9,{"1 Year","5 Years","10 Years","20 Years"},0),2,9,16,23)+IF($B$6="男Male",IF($B$7="非吸煙人士 / Non-smoker",0,1),IF($B$7="非吸煙人士 / Non-smoker",2,3))),0),"")</f>
        <v/>
      </c>
    </row>
    <row r="92" spans="1:2" ht="15" customHeight="1">
      <c r="A92" s="1" t="s">
        <v>90</v>
      </c>
      <c r="B92" s="3" t="str">
        <f>IF(ISNUMBER(INDEX('$1M 保額標準保費表 Standard Premium'!$A:$Z,89,CHOOSE(MATCH($B$9,{"1 Year","5 Years","10 Years","20 Years"},0),2,9,16,23)+IF($B$6="男Male",IF($B$7="非吸煙人士 / Non-smoker",0,1),IF($B$7="非吸煙人士 / Non-smoker",2,3)))),ROUND($B$8/1000000*INDEX('$1M 保額標準保費表 Standard Premium'!$A:$Z,89,CHOOSE(MATCH($B$9,{"1 Year","5 Years","10 Years","20 Years"},0),2,9,16,23)+IF($B$6="男Male",IF($B$7="非吸煙人士 / Non-smoker",0,1),IF($B$7="非吸煙人士 / Non-smoker",2,3))),0),"")</f>
        <v/>
      </c>
    </row>
    <row r="93" spans="1:2" ht="14.25" customHeight="1">
      <c r="A93" s="2" t="s">
        <v>91</v>
      </c>
      <c r="B93" s="4" t="str">
        <f>IF(ISNUMBER(INDEX('$1M 保額標準保費表 Standard Premium'!$A:$Z,90,CHOOSE(MATCH($B$9,{"1 Year","5 Years","10 Years","20 Years"},0),2,9,16,23)+IF($B$6="男Male",IF($B$7="非吸煙人士 / Non-smoker",0,1),IF($B$7="非吸煙人士 / Non-smoker",2,3)))),ROUND($B$8/1000000*INDEX('$1M 保額標準保費表 Standard Premium'!$A:$Z,90,CHOOSE(MATCH($B$9,{"1 Year","5 Years","10 Years","20 Years"},0),2,9,16,23)+IF($B$6="男Male",IF($B$7="非吸煙人士 / Non-smoker",0,1),IF($B$7="非吸煙人士 / Non-smoker",2,3))),0),"")</f>
        <v/>
      </c>
    </row>
    <row r="94" spans="1:2" ht="15" customHeight="1">
      <c r="A94" s="47"/>
      <c r="B94" s="47"/>
    </row>
    <row r="95" spans="1:2" ht="15" customHeight="1">
      <c r="A95" s="42" t="s">
        <v>92</v>
      </c>
      <c r="B95" s="42"/>
    </row>
    <row r="96" spans="1:2" ht="14.25" customHeight="1">
      <c r="A96" s="41" t="s">
        <v>93</v>
      </c>
      <c r="B96" s="41"/>
    </row>
    <row r="97" spans="1:2" ht="15" customHeight="1">
      <c r="A97" s="42"/>
      <c r="B97" s="42"/>
    </row>
    <row r="98" spans="1:2" ht="15" customHeight="1">
      <c r="A98" s="41" t="s">
        <v>117</v>
      </c>
      <c r="B98" s="41"/>
    </row>
    <row r="99" spans="1:2" ht="24" customHeight="1">
      <c r="A99" s="41" t="s">
        <v>118</v>
      </c>
      <c r="B99" s="41"/>
    </row>
    <row r="100" spans="1:2" ht="15" customHeight="1">
      <c r="A100" s="42"/>
      <c r="B100" s="42"/>
    </row>
    <row r="101" spans="1:2" ht="15" customHeight="1">
      <c r="A101" s="41" t="s">
        <v>94</v>
      </c>
      <c r="B101" s="41"/>
    </row>
    <row r="102" spans="1:2" ht="14.25" customHeight="1">
      <c r="A102" s="32" t="s">
        <v>95</v>
      </c>
      <c r="B102" s="33"/>
    </row>
  </sheetData>
  <mergeCells count="11">
    <mergeCell ref="A2:B2"/>
    <mergeCell ref="A3:B3"/>
    <mergeCell ref="A4:B4"/>
    <mergeCell ref="A94:B94"/>
    <mergeCell ref="A95:B95"/>
    <mergeCell ref="A101:B101"/>
    <mergeCell ref="A96:B96"/>
    <mergeCell ref="A97:B97"/>
    <mergeCell ref="A98:B98"/>
    <mergeCell ref="A99:B99"/>
    <mergeCell ref="A100:B100"/>
  </mergeCells>
  <conditionalFormatting sqref="A75:B93">
    <cfRule type="expression" dxfId="2" priority="2">
      <formula>$B$9="20 Years"</formula>
    </cfRule>
  </conditionalFormatting>
  <conditionalFormatting sqref="A85:B93">
    <cfRule type="expression" dxfId="1" priority="3">
      <formula>$B$9="10 Years"</formula>
    </cfRule>
  </conditionalFormatting>
  <conditionalFormatting sqref="A90:B93">
    <cfRule type="expression" dxfId="0" priority="4">
      <formula>$B$9="5 Years"</formula>
    </cfRule>
  </conditionalFormatting>
  <dataValidations count="3">
    <dataValidation type="list" allowBlank="1" showErrorMessage="1" sqref="B6" xr:uid="{00000000-0002-0000-0000-000000000000}">
      <formula1>"請選擇Please Select,男Male,女Female"</formula1>
      <formula2>0</formula2>
    </dataValidation>
    <dataValidation type="list" allowBlank="1" showErrorMessage="1" sqref="B7" xr:uid="{00000000-0002-0000-0000-000001000000}">
      <formula1>"請選擇Please Select,非吸煙人士 / Non-smoker,吸煙人士 / Smoker"</formula1>
      <formula2>0</formula2>
    </dataValidation>
    <dataValidation type="list" showErrorMessage="1" sqref="B9" xr:uid="{00000000-0002-0000-0000-000002000000}">
      <formula1>"1 Year,5 Years,10 Years,20 Years"</formula1>
      <formula2>0</formula2>
    </dataValidation>
  </dataValidations>
  <pageMargins left="0.75" right="0.75" top="1" bottom="1" header="0.511811023622047" footer="0.511811023622047"/>
  <pageSetup paperSize="9" orientation="portrait" horizontalDpi="300" verticalDpi="300"/>
  <drawing r:id="rId1"/>
  <extLst>
    <ext xmlns:x14="http://schemas.microsoft.com/office/spreadsheetml/2009/9/main" uri="{CCE6A557-97BC-4b89-ADB6-D9C93CAAB3DF}">
      <x14:dataValidations xmlns:xm="http://schemas.microsoft.com/office/excel/2006/main" count="1">
        <x14:dataValidation type="list" showErrorMessage="1" errorTitle="Invalid Input" error="Please select a valid Sum Insured from the list." xr:uid="{00000000-0002-0000-0000-000003000000}">
          <x14:formula1>
            <xm:f>HelperData!$A$1:$A$79</xm:f>
          </x14:formula1>
          <x14:formula2>
            <xm:f>0</xm:f>
          </x14:formula2>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
  <sheetViews>
    <sheetView tabSelected="1" zoomScale="124" zoomScaleNormal="100" workbookViewId="0">
      <pane ySplit="8" topLeftCell="A9" activePane="bottomLeft" state="frozen"/>
      <selection pane="bottomLeft" activeCell="W89" sqref="W89"/>
    </sheetView>
  </sheetViews>
  <sheetFormatPr defaultColWidth="8.6640625" defaultRowHeight="13.8"/>
  <cols>
    <col min="1" max="1" width="15.33203125" style="10" customWidth="1"/>
    <col min="2" max="5" width="29.88671875" style="10" customWidth="1"/>
    <col min="6" max="7" width="8.6640625" style="11"/>
    <col min="8" max="8" width="13" style="11" customWidth="1"/>
    <col min="9" max="12" width="29.5546875" style="11" customWidth="1"/>
    <col min="13" max="14" width="8.6640625" style="11"/>
    <col min="15" max="15" width="13" style="11" customWidth="1"/>
    <col min="16" max="19" width="29.5546875" style="11" customWidth="1"/>
    <col min="20" max="21" width="8.6640625" style="11"/>
    <col min="22" max="22" width="13" style="11" customWidth="1"/>
    <col min="23" max="26" width="29.5546875" style="11" customWidth="1"/>
    <col min="27" max="16384" width="8.6640625" style="11"/>
  </cols>
  <sheetData>
    <row r="1" spans="1:26" ht="6" customHeight="1">
      <c r="A1" s="14"/>
      <c r="B1" s="14"/>
      <c r="C1" s="14"/>
      <c r="D1" s="14"/>
      <c r="E1" s="14"/>
      <c r="H1" s="14"/>
      <c r="I1" s="14"/>
      <c r="J1" s="14"/>
      <c r="K1" s="14"/>
      <c r="L1" s="14"/>
      <c r="O1" s="14"/>
      <c r="P1" s="14"/>
      <c r="Q1" s="14"/>
      <c r="R1" s="14"/>
      <c r="S1" s="14"/>
      <c r="V1" s="14"/>
      <c r="W1" s="14"/>
      <c r="X1" s="14"/>
      <c r="Y1" s="14"/>
      <c r="Z1" s="14"/>
    </row>
    <row r="2" spans="1:26" ht="32.4" customHeight="1">
      <c r="A2" s="39" t="s">
        <v>0</v>
      </c>
      <c r="B2" s="39"/>
      <c r="C2" s="39"/>
      <c r="D2" s="39"/>
      <c r="E2" s="39"/>
      <c r="H2" s="39" t="s">
        <v>0</v>
      </c>
      <c r="I2" s="39"/>
      <c r="J2" s="39"/>
      <c r="K2" s="39"/>
      <c r="L2" s="39"/>
      <c r="O2" s="39" t="s">
        <v>0</v>
      </c>
      <c r="P2" s="39"/>
      <c r="Q2" s="39"/>
      <c r="R2" s="39"/>
      <c r="S2" s="39"/>
      <c r="V2" s="39" t="s">
        <v>0</v>
      </c>
      <c r="W2" s="39"/>
      <c r="X2" s="39"/>
      <c r="Y2" s="39"/>
      <c r="Z2" s="39"/>
    </row>
    <row r="3" spans="1:26" ht="19.5" customHeight="1">
      <c r="A3" s="40" t="s">
        <v>1</v>
      </c>
      <c r="B3" s="40"/>
      <c r="C3" s="40"/>
      <c r="D3" s="40"/>
      <c r="E3" s="40"/>
      <c r="H3" s="40" t="s">
        <v>1</v>
      </c>
      <c r="I3" s="40"/>
      <c r="J3" s="40"/>
      <c r="K3" s="40"/>
      <c r="L3" s="40"/>
      <c r="O3" s="40" t="s">
        <v>1</v>
      </c>
      <c r="P3" s="40"/>
      <c r="Q3" s="40"/>
      <c r="R3" s="40"/>
      <c r="S3" s="40"/>
      <c r="V3" s="40" t="s">
        <v>1</v>
      </c>
      <c r="W3" s="40"/>
      <c r="X3" s="40"/>
      <c r="Y3" s="40"/>
      <c r="Z3" s="40"/>
    </row>
    <row r="4" spans="1:26" ht="19.5" customHeight="1">
      <c r="A4" s="37" t="s">
        <v>96</v>
      </c>
      <c r="B4" s="37"/>
      <c r="C4" s="37"/>
      <c r="D4" s="37"/>
      <c r="E4" s="37"/>
      <c r="H4" s="37" t="s">
        <v>111</v>
      </c>
      <c r="I4" s="37"/>
      <c r="J4" s="37"/>
      <c r="K4" s="37"/>
      <c r="L4" s="37"/>
      <c r="O4" s="37" t="s">
        <v>112</v>
      </c>
      <c r="P4" s="37"/>
      <c r="Q4" s="37"/>
      <c r="R4" s="37"/>
      <c r="S4" s="37"/>
      <c r="V4" s="37" t="s">
        <v>113</v>
      </c>
      <c r="W4" s="37"/>
      <c r="X4" s="37"/>
      <c r="Y4" s="37"/>
      <c r="Z4" s="37"/>
    </row>
    <row r="5" spans="1:26" ht="21.6" customHeight="1">
      <c r="A5" s="38" t="s">
        <v>97</v>
      </c>
      <c r="B5" s="38"/>
      <c r="C5" s="38"/>
      <c r="D5" s="38"/>
      <c r="E5" s="38"/>
      <c r="H5" s="38" t="s">
        <v>97</v>
      </c>
      <c r="I5" s="38"/>
      <c r="J5" s="38"/>
      <c r="K5" s="38"/>
      <c r="L5" s="38"/>
      <c r="O5" s="38" t="s">
        <v>97</v>
      </c>
      <c r="P5" s="38"/>
      <c r="Q5" s="38"/>
      <c r="R5" s="38"/>
      <c r="S5" s="38"/>
      <c r="V5" s="38" t="s">
        <v>97</v>
      </c>
      <c r="W5" s="38"/>
      <c r="X5" s="38"/>
      <c r="Y5" s="38"/>
      <c r="Z5" s="38"/>
    </row>
    <row r="6" spans="1:26" ht="6" customHeight="1">
      <c r="H6" s="10"/>
      <c r="I6" s="10"/>
      <c r="J6" s="10"/>
      <c r="K6" s="10"/>
      <c r="L6" s="10"/>
      <c r="O6" s="10"/>
      <c r="P6" s="10"/>
      <c r="Q6" s="10"/>
      <c r="R6" s="10"/>
      <c r="S6" s="10"/>
      <c r="V6" s="10"/>
      <c r="W6" s="10"/>
      <c r="X6" s="10"/>
      <c r="Y6" s="10"/>
      <c r="Z6" s="10"/>
    </row>
    <row r="7" spans="1:26" ht="15" customHeight="1">
      <c r="A7" s="12"/>
      <c r="B7" s="36" t="s">
        <v>98</v>
      </c>
      <c r="C7" s="36"/>
      <c r="D7" s="35" t="s">
        <v>99</v>
      </c>
      <c r="E7" s="35"/>
      <c r="H7" s="12"/>
      <c r="I7" s="36" t="s">
        <v>98</v>
      </c>
      <c r="J7" s="36"/>
      <c r="K7" s="35" t="s">
        <v>99</v>
      </c>
      <c r="L7" s="35"/>
      <c r="O7" s="12"/>
      <c r="P7" s="36" t="s">
        <v>98</v>
      </c>
      <c r="Q7" s="36"/>
      <c r="R7" s="35" t="s">
        <v>99</v>
      </c>
      <c r="S7" s="35"/>
      <c r="V7" s="12"/>
      <c r="W7" s="36" t="s">
        <v>98</v>
      </c>
      <c r="X7" s="36"/>
      <c r="Y7" s="35" t="s">
        <v>99</v>
      </c>
      <c r="Z7" s="35"/>
    </row>
    <row r="8" spans="1:26" ht="30" customHeight="1">
      <c r="A8" s="12" t="s">
        <v>100</v>
      </c>
      <c r="B8" s="15" t="s">
        <v>101</v>
      </c>
      <c r="C8" s="16" t="s">
        <v>102</v>
      </c>
      <c r="D8" s="17" t="s">
        <v>101</v>
      </c>
      <c r="E8" s="18" t="s">
        <v>102</v>
      </c>
      <c r="H8" s="19" t="s">
        <v>100</v>
      </c>
      <c r="I8" s="15" t="s">
        <v>101</v>
      </c>
      <c r="J8" s="16" t="s">
        <v>102</v>
      </c>
      <c r="K8" s="15" t="s">
        <v>101</v>
      </c>
      <c r="L8" s="16" t="s">
        <v>102</v>
      </c>
      <c r="O8" s="19" t="s">
        <v>100</v>
      </c>
      <c r="P8" s="15" t="s">
        <v>101</v>
      </c>
      <c r="Q8" s="16" t="s">
        <v>102</v>
      </c>
      <c r="R8" s="15" t="s">
        <v>101</v>
      </c>
      <c r="S8" s="16" t="s">
        <v>102</v>
      </c>
      <c r="V8" s="19" t="s">
        <v>100</v>
      </c>
      <c r="W8" s="15" t="s">
        <v>101</v>
      </c>
      <c r="X8" s="16" t="s">
        <v>102</v>
      </c>
      <c r="Y8" s="15" t="s">
        <v>101</v>
      </c>
      <c r="Z8" s="16" t="s">
        <v>102</v>
      </c>
    </row>
    <row r="9" spans="1:26" ht="15" customHeight="1">
      <c r="A9" s="19">
        <v>18</v>
      </c>
      <c r="B9" s="20">
        <v>37</v>
      </c>
      <c r="C9" s="21">
        <v>55</v>
      </c>
      <c r="D9" s="20">
        <v>24</v>
      </c>
      <c r="E9" s="22">
        <v>38</v>
      </c>
      <c r="H9" s="19">
        <v>18</v>
      </c>
      <c r="I9" s="20">
        <v>45</v>
      </c>
      <c r="J9" s="21">
        <v>69</v>
      </c>
      <c r="K9" s="20">
        <v>24</v>
      </c>
      <c r="L9" s="22">
        <v>40</v>
      </c>
      <c r="O9" s="19">
        <v>18</v>
      </c>
      <c r="P9" s="20">
        <v>44</v>
      </c>
      <c r="Q9" s="21">
        <v>70</v>
      </c>
      <c r="R9" s="20">
        <v>25</v>
      </c>
      <c r="S9" s="22">
        <v>41</v>
      </c>
      <c r="V9" s="19">
        <v>18</v>
      </c>
      <c r="W9" s="20">
        <v>43</v>
      </c>
      <c r="X9" s="21">
        <v>71</v>
      </c>
      <c r="Y9" s="20">
        <v>28</v>
      </c>
      <c r="Z9" s="22">
        <v>49</v>
      </c>
    </row>
    <row r="10" spans="1:26" ht="15" customHeight="1">
      <c r="A10" s="19">
        <v>19</v>
      </c>
      <c r="B10" s="20">
        <v>43</v>
      </c>
      <c r="C10" s="21">
        <v>65</v>
      </c>
      <c r="D10" s="20">
        <v>24</v>
      </c>
      <c r="E10" s="22">
        <v>39</v>
      </c>
      <c r="H10" s="19">
        <v>19</v>
      </c>
      <c r="I10" s="20">
        <v>47</v>
      </c>
      <c r="J10" s="21">
        <v>73</v>
      </c>
      <c r="K10" s="20">
        <v>25</v>
      </c>
      <c r="L10" s="22">
        <v>41</v>
      </c>
      <c r="O10" s="19">
        <v>19</v>
      </c>
      <c r="P10" s="20">
        <v>44</v>
      </c>
      <c r="Q10" s="21">
        <v>71</v>
      </c>
      <c r="R10" s="20">
        <v>25</v>
      </c>
      <c r="S10" s="22">
        <v>42</v>
      </c>
      <c r="V10" s="19">
        <v>19</v>
      </c>
      <c r="W10" s="20">
        <v>44</v>
      </c>
      <c r="X10" s="21">
        <v>74</v>
      </c>
      <c r="Y10" s="20">
        <v>29</v>
      </c>
      <c r="Z10" s="22">
        <v>51</v>
      </c>
    </row>
    <row r="11" spans="1:26" ht="15" customHeight="1">
      <c r="A11" s="19">
        <v>20</v>
      </c>
      <c r="B11" s="20">
        <v>46</v>
      </c>
      <c r="C11" s="21">
        <v>72</v>
      </c>
      <c r="D11" s="20">
        <v>25</v>
      </c>
      <c r="E11" s="22">
        <v>40</v>
      </c>
      <c r="H11" s="19">
        <v>20</v>
      </c>
      <c r="I11" s="20">
        <v>48</v>
      </c>
      <c r="J11" s="21">
        <v>76</v>
      </c>
      <c r="K11" s="20">
        <v>25</v>
      </c>
      <c r="L11" s="22">
        <v>42</v>
      </c>
      <c r="O11" s="19">
        <v>20</v>
      </c>
      <c r="P11" s="20">
        <v>44</v>
      </c>
      <c r="Q11" s="21">
        <v>71</v>
      </c>
      <c r="R11" s="20">
        <v>26</v>
      </c>
      <c r="S11" s="22">
        <v>43</v>
      </c>
      <c r="V11" s="19">
        <v>20</v>
      </c>
      <c r="W11" s="20">
        <v>45</v>
      </c>
      <c r="X11" s="21">
        <v>76</v>
      </c>
      <c r="Y11" s="20">
        <v>31</v>
      </c>
      <c r="Z11" s="22">
        <v>53</v>
      </c>
    </row>
    <row r="12" spans="1:26" ht="15" customHeight="1">
      <c r="A12" s="19">
        <v>21</v>
      </c>
      <c r="B12" s="20">
        <v>49</v>
      </c>
      <c r="C12" s="21">
        <v>77</v>
      </c>
      <c r="D12" s="20">
        <v>25</v>
      </c>
      <c r="E12" s="22">
        <v>41</v>
      </c>
      <c r="H12" s="19">
        <v>21</v>
      </c>
      <c r="I12" s="20">
        <v>48</v>
      </c>
      <c r="J12" s="21">
        <v>77</v>
      </c>
      <c r="K12" s="20">
        <v>26</v>
      </c>
      <c r="L12" s="22">
        <v>43</v>
      </c>
      <c r="O12" s="19">
        <v>21</v>
      </c>
      <c r="P12" s="20">
        <v>43</v>
      </c>
      <c r="Q12" s="21">
        <v>70</v>
      </c>
      <c r="R12" s="20">
        <v>26</v>
      </c>
      <c r="S12" s="22">
        <v>44</v>
      </c>
      <c r="V12" s="19">
        <v>21</v>
      </c>
      <c r="W12" s="20">
        <v>46</v>
      </c>
      <c r="X12" s="21">
        <v>78</v>
      </c>
      <c r="Y12" s="20">
        <v>32</v>
      </c>
      <c r="Z12" s="22">
        <v>56</v>
      </c>
    </row>
    <row r="13" spans="1:26" ht="15" customHeight="1">
      <c r="A13" s="19">
        <v>22</v>
      </c>
      <c r="B13" s="20">
        <v>50</v>
      </c>
      <c r="C13" s="21">
        <v>79</v>
      </c>
      <c r="D13" s="20">
        <v>26</v>
      </c>
      <c r="E13" s="22">
        <v>42</v>
      </c>
      <c r="H13" s="19">
        <v>22</v>
      </c>
      <c r="I13" s="20">
        <v>47</v>
      </c>
      <c r="J13" s="21">
        <v>76</v>
      </c>
      <c r="K13" s="20">
        <v>26</v>
      </c>
      <c r="L13" s="22">
        <v>44</v>
      </c>
      <c r="O13" s="19">
        <v>22</v>
      </c>
      <c r="P13" s="20">
        <v>42</v>
      </c>
      <c r="Q13" s="21">
        <v>69</v>
      </c>
      <c r="R13" s="20">
        <v>27</v>
      </c>
      <c r="S13" s="22">
        <v>45</v>
      </c>
      <c r="V13" s="19">
        <v>22</v>
      </c>
      <c r="W13" s="20">
        <v>47</v>
      </c>
      <c r="X13" s="21">
        <v>81</v>
      </c>
      <c r="Y13" s="20">
        <v>33</v>
      </c>
      <c r="Z13" s="22">
        <v>58</v>
      </c>
    </row>
    <row r="14" spans="1:26" ht="15" customHeight="1">
      <c r="A14" s="19">
        <v>23</v>
      </c>
      <c r="B14" s="20">
        <v>49</v>
      </c>
      <c r="C14" s="21">
        <v>78</v>
      </c>
      <c r="D14" s="20">
        <v>26</v>
      </c>
      <c r="E14" s="22">
        <v>43</v>
      </c>
      <c r="H14" s="19">
        <v>23</v>
      </c>
      <c r="I14" s="20">
        <v>45</v>
      </c>
      <c r="J14" s="21">
        <v>73</v>
      </c>
      <c r="K14" s="20">
        <v>26</v>
      </c>
      <c r="L14" s="22">
        <v>45</v>
      </c>
      <c r="O14" s="19">
        <v>23</v>
      </c>
      <c r="P14" s="20">
        <v>41</v>
      </c>
      <c r="Q14" s="21">
        <v>68</v>
      </c>
      <c r="R14" s="20">
        <v>27</v>
      </c>
      <c r="S14" s="22">
        <v>47</v>
      </c>
      <c r="V14" s="19">
        <v>23</v>
      </c>
      <c r="W14" s="20">
        <v>49</v>
      </c>
      <c r="X14" s="21">
        <v>84</v>
      </c>
      <c r="Y14" s="20">
        <v>34</v>
      </c>
      <c r="Z14" s="22">
        <v>61</v>
      </c>
    </row>
    <row r="15" spans="1:26" ht="15" customHeight="1">
      <c r="A15" s="19">
        <v>24</v>
      </c>
      <c r="B15" s="20">
        <v>48</v>
      </c>
      <c r="C15" s="21">
        <v>77</v>
      </c>
      <c r="D15" s="20">
        <v>27</v>
      </c>
      <c r="E15" s="22">
        <v>44</v>
      </c>
      <c r="H15" s="19">
        <v>24</v>
      </c>
      <c r="I15" s="20">
        <v>44</v>
      </c>
      <c r="J15" s="21">
        <v>71</v>
      </c>
      <c r="K15" s="20">
        <v>27</v>
      </c>
      <c r="L15" s="22">
        <v>46</v>
      </c>
      <c r="O15" s="19">
        <v>24</v>
      </c>
      <c r="P15" s="20">
        <v>41</v>
      </c>
      <c r="Q15" s="21">
        <v>68</v>
      </c>
      <c r="R15" s="20">
        <v>28</v>
      </c>
      <c r="S15" s="22">
        <v>49</v>
      </c>
      <c r="V15" s="19">
        <v>24</v>
      </c>
      <c r="W15" s="20">
        <v>51</v>
      </c>
      <c r="X15" s="21">
        <v>88</v>
      </c>
      <c r="Y15" s="20">
        <v>36</v>
      </c>
      <c r="Z15" s="22">
        <v>65</v>
      </c>
    </row>
    <row r="16" spans="1:26" ht="15" customHeight="1">
      <c r="A16" s="19">
        <v>25</v>
      </c>
      <c r="B16" s="20">
        <v>47</v>
      </c>
      <c r="C16" s="21">
        <v>76</v>
      </c>
      <c r="D16" s="20">
        <v>27</v>
      </c>
      <c r="E16" s="22">
        <v>46</v>
      </c>
      <c r="H16" s="19">
        <v>25</v>
      </c>
      <c r="I16" s="20">
        <v>42</v>
      </c>
      <c r="J16" s="21">
        <v>69</v>
      </c>
      <c r="K16" s="20">
        <v>27</v>
      </c>
      <c r="L16" s="22">
        <v>47</v>
      </c>
      <c r="O16" s="19">
        <v>25</v>
      </c>
      <c r="P16" s="20">
        <v>41</v>
      </c>
      <c r="Q16" s="21">
        <v>69</v>
      </c>
      <c r="R16" s="20">
        <v>29</v>
      </c>
      <c r="S16" s="22">
        <v>51</v>
      </c>
      <c r="V16" s="19">
        <v>25</v>
      </c>
      <c r="W16" s="20">
        <v>53</v>
      </c>
      <c r="X16" s="21">
        <v>93</v>
      </c>
      <c r="Y16" s="20">
        <v>38</v>
      </c>
      <c r="Z16" s="22">
        <v>69</v>
      </c>
    </row>
    <row r="17" spans="1:26" ht="15" customHeight="1">
      <c r="A17" s="19">
        <v>26</v>
      </c>
      <c r="B17" s="20">
        <v>44</v>
      </c>
      <c r="C17" s="21">
        <v>72</v>
      </c>
      <c r="D17" s="20">
        <v>27</v>
      </c>
      <c r="E17" s="22">
        <v>46</v>
      </c>
      <c r="H17" s="19">
        <v>26</v>
      </c>
      <c r="I17" s="20">
        <v>40</v>
      </c>
      <c r="J17" s="21">
        <v>66</v>
      </c>
      <c r="K17" s="20">
        <v>27</v>
      </c>
      <c r="L17" s="22">
        <v>48</v>
      </c>
      <c r="O17" s="19">
        <v>26</v>
      </c>
      <c r="P17" s="20">
        <v>42</v>
      </c>
      <c r="Q17" s="21">
        <v>71</v>
      </c>
      <c r="R17" s="20">
        <v>31</v>
      </c>
      <c r="S17" s="22">
        <v>54</v>
      </c>
      <c r="V17" s="19">
        <v>26</v>
      </c>
      <c r="W17" s="20">
        <v>56</v>
      </c>
      <c r="X17" s="21">
        <v>99</v>
      </c>
      <c r="Y17" s="20">
        <v>40</v>
      </c>
      <c r="Z17" s="22">
        <v>73</v>
      </c>
    </row>
    <row r="18" spans="1:26" ht="15" customHeight="1">
      <c r="A18" s="19">
        <v>27</v>
      </c>
      <c r="B18" s="20">
        <v>41</v>
      </c>
      <c r="C18" s="21">
        <v>68</v>
      </c>
      <c r="D18" s="20">
        <v>27</v>
      </c>
      <c r="E18" s="22">
        <v>47</v>
      </c>
      <c r="H18" s="19">
        <v>27</v>
      </c>
      <c r="I18" s="20">
        <v>39</v>
      </c>
      <c r="J18" s="21">
        <v>65</v>
      </c>
      <c r="K18" s="20">
        <v>28</v>
      </c>
      <c r="L18" s="22">
        <v>49</v>
      </c>
      <c r="O18" s="19">
        <v>27</v>
      </c>
      <c r="P18" s="20">
        <v>43</v>
      </c>
      <c r="Q18" s="21">
        <v>73</v>
      </c>
      <c r="R18" s="20">
        <v>32</v>
      </c>
      <c r="S18" s="22">
        <v>56</v>
      </c>
      <c r="V18" s="19">
        <v>27</v>
      </c>
      <c r="W18" s="20">
        <v>59</v>
      </c>
      <c r="X18" s="21">
        <v>106</v>
      </c>
      <c r="Y18" s="20">
        <v>43</v>
      </c>
      <c r="Z18" s="22">
        <v>79</v>
      </c>
    </row>
    <row r="19" spans="1:26" ht="15" customHeight="1">
      <c r="A19" s="19">
        <v>28</v>
      </c>
      <c r="B19" s="20">
        <v>40</v>
      </c>
      <c r="C19" s="21">
        <v>66</v>
      </c>
      <c r="D19" s="20">
        <v>28</v>
      </c>
      <c r="E19" s="22">
        <v>48</v>
      </c>
      <c r="H19" s="19">
        <v>28</v>
      </c>
      <c r="I19" s="20">
        <v>39</v>
      </c>
      <c r="J19" s="21">
        <v>66</v>
      </c>
      <c r="K19" s="20">
        <v>29</v>
      </c>
      <c r="L19" s="22">
        <v>51</v>
      </c>
      <c r="O19" s="19">
        <v>28</v>
      </c>
      <c r="P19" s="20">
        <v>45</v>
      </c>
      <c r="Q19" s="21">
        <v>77</v>
      </c>
      <c r="R19" s="20">
        <v>34</v>
      </c>
      <c r="S19" s="22">
        <v>60</v>
      </c>
      <c r="V19" s="19">
        <v>28</v>
      </c>
      <c r="W19" s="20">
        <v>63</v>
      </c>
      <c r="X19" s="21">
        <v>113</v>
      </c>
      <c r="Y19" s="20">
        <v>46</v>
      </c>
      <c r="Z19" s="22">
        <v>84</v>
      </c>
    </row>
    <row r="20" spans="1:26" ht="15" customHeight="1">
      <c r="A20" s="19">
        <v>29</v>
      </c>
      <c r="B20" s="20">
        <v>38</v>
      </c>
      <c r="C20" s="21">
        <v>64</v>
      </c>
      <c r="D20" s="20">
        <v>28</v>
      </c>
      <c r="E20" s="22">
        <v>49</v>
      </c>
      <c r="H20" s="19">
        <v>29</v>
      </c>
      <c r="I20" s="20">
        <v>40</v>
      </c>
      <c r="J20" s="21">
        <v>68</v>
      </c>
      <c r="K20" s="20">
        <v>31</v>
      </c>
      <c r="L20" s="22">
        <v>54</v>
      </c>
      <c r="O20" s="19">
        <v>29</v>
      </c>
      <c r="P20" s="20">
        <v>47</v>
      </c>
      <c r="Q20" s="21">
        <v>81</v>
      </c>
      <c r="R20" s="20">
        <v>35</v>
      </c>
      <c r="S20" s="22">
        <v>63</v>
      </c>
      <c r="V20" s="19">
        <v>29</v>
      </c>
      <c r="W20" s="20">
        <v>68</v>
      </c>
      <c r="X20" s="21">
        <v>121</v>
      </c>
      <c r="Y20" s="20">
        <v>49</v>
      </c>
      <c r="Z20" s="22">
        <v>91</v>
      </c>
    </row>
    <row r="21" spans="1:26" ht="15" customHeight="1">
      <c r="A21" s="19">
        <v>30</v>
      </c>
      <c r="B21" s="20">
        <v>38</v>
      </c>
      <c r="C21" s="21">
        <v>64</v>
      </c>
      <c r="D21" s="20">
        <v>29</v>
      </c>
      <c r="E21" s="22">
        <v>50</v>
      </c>
      <c r="H21" s="19">
        <v>30</v>
      </c>
      <c r="I21" s="20">
        <v>42</v>
      </c>
      <c r="J21" s="21">
        <v>72</v>
      </c>
      <c r="K21" s="20">
        <v>33</v>
      </c>
      <c r="L21" s="22">
        <v>57</v>
      </c>
      <c r="O21" s="19">
        <v>30</v>
      </c>
      <c r="P21" s="20">
        <v>49</v>
      </c>
      <c r="Q21" s="21">
        <v>86</v>
      </c>
      <c r="R21" s="20">
        <v>37</v>
      </c>
      <c r="S21" s="22">
        <v>67</v>
      </c>
      <c r="V21" s="19">
        <v>30</v>
      </c>
      <c r="W21" s="20">
        <v>72</v>
      </c>
      <c r="X21" s="21">
        <v>131</v>
      </c>
      <c r="Y21" s="20">
        <v>53</v>
      </c>
      <c r="Z21" s="22">
        <v>98</v>
      </c>
    </row>
    <row r="22" spans="1:26" ht="15" customHeight="1">
      <c r="A22" s="19">
        <v>31</v>
      </c>
      <c r="B22" s="20">
        <v>40</v>
      </c>
      <c r="C22" s="21">
        <v>67</v>
      </c>
      <c r="D22" s="20">
        <v>31</v>
      </c>
      <c r="E22" s="22">
        <v>53</v>
      </c>
      <c r="H22" s="19">
        <v>31</v>
      </c>
      <c r="I22" s="20">
        <v>45</v>
      </c>
      <c r="J22" s="21">
        <v>78</v>
      </c>
      <c r="K22" s="20">
        <v>35</v>
      </c>
      <c r="L22" s="22">
        <v>62</v>
      </c>
      <c r="O22" s="19">
        <v>31</v>
      </c>
      <c r="P22" s="20">
        <v>52</v>
      </c>
      <c r="Q22" s="21">
        <v>92</v>
      </c>
      <c r="R22" s="20">
        <v>39</v>
      </c>
      <c r="S22" s="22">
        <v>70</v>
      </c>
      <c r="V22" s="19">
        <v>31</v>
      </c>
      <c r="W22" s="20">
        <v>78</v>
      </c>
      <c r="X22" s="21">
        <v>141</v>
      </c>
      <c r="Y22" s="20">
        <v>57</v>
      </c>
      <c r="Z22" s="22">
        <v>105</v>
      </c>
    </row>
    <row r="23" spans="1:26" ht="15" customHeight="1">
      <c r="A23" s="19">
        <v>32</v>
      </c>
      <c r="B23" s="20">
        <v>42</v>
      </c>
      <c r="C23" s="21">
        <v>72</v>
      </c>
      <c r="D23" s="20">
        <v>32</v>
      </c>
      <c r="E23" s="22">
        <v>57</v>
      </c>
      <c r="H23" s="19">
        <v>32</v>
      </c>
      <c r="I23" s="20">
        <v>49</v>
      </c>
      <c r="J23" s="21">
        <v>84</v>
      </c>
      <c r="K23" s="20">
        <v>37</v>
      </c>
      <c r="L23" s="22">
        <v>66</v>
      </c>
      <c r="O23" s="19">
        <v>32</v>
      </c>
      <c r="P23" s="20">
        <v>56</v>
      </c>
      <c r="Q23" s="21">
        <v>98</v>
      </c>
      <c r="R23" s="20">
        <v>41</v>
      </c>
      <c r="S23" s="22">
        <v>75</v>
      </c>
      <c r="V23" s="19">
        <v>32</v>
      </c>
      <c r="W23" s="20">
        <v>84</v>
      </c>
      <c r="X23" s="21">
        <v>152</v>
      </c>
      <c r="Y23" s="20">
        <v>61</v>
      </c>
      <c r="Z23" s="22">
        <v>114</v>
      </c>
    </row>
    <row r="24" spans="1:26" ht="15" customHeight="1">
      <c r="A24" s="19">
        <v>33</v>
      </c>
      <c r="B24" s="20">
        <v>45</v>
      </c>
      <c r="C24" s="21">
        <v>78</v>
      </c>
      <c r="D24" s="20">
        <v>35</v>
      </c>
      <c r="E24" s="22">
        <v>62</v>
      </c>
      <c r="H24" s="19">
        <v>33</v>
      </c>
      <c r="I24" s="20">
        <v>52</v>
      </c>
      <c r="J24" s="21">
        <v>91</v>
      </c>
      <c r="K24" s="20">
        <v>39</v>
      </c>
      <c r="L24" s="22">
        <v>71</v>
      </c>
      <c r="O24" s="19">
        <v>33</v>
      </c>
      <c r="P24" s="20">
        <v>60</v>
      </c>
      <c r="Q24" s="21">
        <v>106</v>
      </c>
      <c r="R24" s="20">
        <v>44</v>
      </c>
      <c r="S24" s="22">
        <v>80</v>
      </c>
      <c r="V24" s="19">
        <v>33</v>
      </c>
      <c r="W24" s="20">
        <v>90</v>
      </c>
      <c r="X24" s="21">
        <v>165</v>
      </c>
      <c r="Y24" s="20">
        <v>66</v>
      </c>
      <c r="Z24" s="22">
        <v>123</v>
      </c>
    </row>
    <row r="25" spans="1:26" ht="15" customHeight="1">
      <c r="A25" s="19">
        <v>34</v>
      </c>
      <c r="B25" s="20">
        <v>49</v>
      </c>
      <c r="C25" s="21">
        <v>85</v>
      </c>
      <c r="D25" s="20">
        <v>38</v>
      </c>
      <c r="E25" s="22">
        <v>67</v>
      </c>
      <c r="H25" s="19">
        <v>34</v>
      </c>
      <c r="I25" s="20">
        <v>55</v>
      </c>
      <c r="J25" s="21">
        <v>97</v>
      </c>
      <c r="K25" s="20">
        <v>41</v>
      </c>
      <c r="L25" s="22">
        <v>75</v>
      </c>
      <c r="O25" s="19">
        <v>34</v>
      </c>
      <c r="P25" s="20">
        <v>64</v>
      </c>
      <c r="Q25" s="21">
        <v>114</v>
      </c>
      <c r="R25" s="20">
        <v>46</v>
      </c>
      <c r="S25" s="22">
        <v>85</v>
      </c>
      <c r="V25" s="19">
        <v>34</v>
      </c>
      <c r="W25" s="20">
        <v>98</v>
      </c>
      <c r="X25" s="21">
        <v>180</v>
      </c>
      <c r="Y25" s="20">
        <v>71</v>
      </c>
      <c r="Z25" s="22">
        <v>133</v>
      </c>
    </row>
    <row r="26" spans="1:26" ht="15" customHeight="1">
      <c r="A26" s="19">
        <v>35</v>
      </c>
      <c r="B26" s="20">
        <v>53</v>
      </c>
      <c r="C26" s="21">
        <v>93</v>
      </c>
      <c r="D26" s="20">
        <v>40</v>
      </c>
      <c r="E26" s="22">
        <v>73</v>
      </c>
      <c r="H26" s="19">
        <v>35</v>
      </c>
      <c r="I26" s="20">
        <v>58</v>
      </c>
      <c r="J26" s="21">
        <v>103</v>
      </c>
      <c r="K26" s="20">
        <v>43</v>
      </c>
      <c r="L26" s="22">
        <v>79</v>
      </c>
      <c r="O26" s="19">
        <v>35</v>
      </c>
      <c r="P26" s="20">
        <v>69</v>
      </c>
      <c r="Q26" s="21">
        <v>123</v>
      </c>
      <c r="R26" s="20">
        <v>49</v>
      </c>
      <c r="S26" s="22">
        <v>91</v>
      </c>
      <c r="V26" s="19">
        <v>35</v>
      </c>
      <c r="W26" s="20">
        <v>106</v>
      </c>
      <c r="X26" s="21">
        <v>196</v>
      </c>
      <c r="Y26" s="20">
        <v>76</v>
      </c>
      <c r="Z26" s="22">
        <v>144</v>
      </c>
    </row>
    <row r="27" spans="1:26" ht="15" customHeight="1">
      <c r="A27" s="19">
        <v>36</v>
      </c>
      <c r="B27" s="20">
        <v>56</v>
      </c>
      <c r="C27" s="21">
        <v>98</v>
      </c>
      <c r="D27" s="20">
        <v>42</v>
      </c>
      <c r="E27" s="22">
        <v>76</v>
      </c>
      <c r="H27" s="19">
        <v>36</v>
      </c>
      <c r="I27" s="20">
        <v>61</v>
      </c>
      <c r="J27" s="21">
        <v>109</v>
      </c>
      <c r="K27" s="20">
        <v>45</v>
      </c>
      <c r="L27" s="22">
        <v>82</v>
      </c>
      <c r="O27" s="19">
        <v>36</v>
      </c>
      <c r="P27" s="20">
        <v>74</v>
      </c>
      <c r="Q27" s="21">
        <v>134</v>
      </c>
      <c r="R27" s="20">
        <v>53</v>
      </c>
      <c r="S27" s="22">
        <v>98</v>
      </c>
      <c r="V27" s="19">
        <v>36</v>
      </c>
      <c r="W27" s="20">
        <v>116</v>
      </c>
      <c r="X27" s="21">
        <v>213</v>
      </c>
      <c r="Y27" s="20">
        <v>82</v>
      </c>
      <c r="Z27" s="22">
        <v>156</v>
      </c>
    </row>
    <row r="28" spans="1:26" ht="15" customHeight="1">
      <c r="A28" s="19">
        <v>37</v>
      </c>
      <c r="B28" s="20">
        <v>59</v>
      </c>
      <c r="C28" s="21">
        <v>104</v>
      </c>
      <c r="D28" s="20">
        <v>44</v>
      </c>
      <c r="E28" s="22">
        <v>79</v>
      </c>
      <c r="H28" s="19">
        <v>37</v>
      </c>
      <c r="I28" s="20">
        <v>65</v>
      </c>
      <c r="J28" s="21">
        <v>116</v>
      </c>
      <c r="K28" s="20">
        <v>47</v>
      </c>
      <c r="L28" s="22">
        <v>86</v>
      </c>
      <c r="O28" s="19">
        <v>37</v>
      </c>
      <c r="P28" s="20">
        <v>80</v>
      </c>
      <c r="Q28" s="21">
        <v>145</v>
      </c>
      <c r="R28" s="20">
        <v>57</v>
      </c>
      <c r="S28" s="22">
        <v>106</v>
      </c>
      <c r="V28" s="19">
        <v>37</v>
      </c>
      <c r="W28" s="20">
        <v>126</v>
      </c>
      <c r="X28" s="21">
        <v>234</v>
      </c>
      <c r="Y28" s="20">
        <v>89</v>
      </c>
      <c r="Z28" s="22">
        <v>169</v>
      </c>
    </row>
    <row r="29" spans="1:26" ht="15" customHeight="1">
      <c r="A29" s="19">
        <v>38</v>
      </c>
      <c r="B29" s="20">
        <v>62</v>
      </c>
      <c r="C29" s="21">
        <v>110</v>
      </c>
      <c r="D29" s="20">
        <v>45</v>
      </c>
      <c r="E29" s="22">
        <v>83</v>
      </c>
      <c r="H29" s="19">
        <v>38</v>
      </c>
      <c r="I29" s="20">
        <v>70</v>
      </c>
      <c r="J29" s="21">
        <v>125</v>
      </c>
      <c r="K29" s="20">
        <v>50</v>
      </c>
      <c r="L29" s="22">
        <v>92</v>
      </c>
      <c r="O29" s="19">
        <v>38</v>
      </c>
      <c r="P29" s="20">
        <v>86</v>
      </c>
      <c r="Q29" s="21">
        <v>157</v>
      </c>
      <c r="R29" s="20">
        <v>61</v>
      </c>
      <c r="S29" s="22">
        <v>114</v>
      </c>
      <c r="V29" s="19">
        <v>38</v>
      </c>
      <c r="W29" s="20">
        <v>139</v>
      </c>
      <c r="X29" s="21">
        <v>258</v>
      </c>
      <c r="Y29" s="20">
        <v>96</v>
      </c>
      <c r="Z29" s="22">
        <v>183</v>
      </c>
    </row>
    <row r="30" spans="1:26" ht="15" customHeight="1">
      <c r="A30" s="19">
        <v>39</v>
      </c>
      <c r="B30" s="20">
        <v>65</v>
      </c>
      <c r="C30" s="21">
        <v>116</v>
      </c>
      <c r="D30" s="20">
        <v>47</v>
      </c>
      <c r="E30" s="22">
        <v>86</v>
      </c>
      <c r="H30" s="19">
        <v>39</v>
      </c>
      <c r="I30" s="20">
        <v>75</v>
      </c>
      <c r="J30" s="21">
        <v>136</v>
      </c>
      <c r="K30" s="20">
        <v>53</v>
      </c>
      <c r="L30" s="22">
        <v>99</v>
      </c>
      <c r="O30" s="19">
        <v>39</v>
      </c>
      <c r="P30" s="20">
        <v>93</v>
      </c>
      <c r="Q30" s="21">
        <v>170</v>
      </c>
      <c r="R30" s="20">
        <v>66</v>
      </c>
      <c r="S30" s="22">
        <v>124</v>
      </c>
      <c r="V30" s="19">
        <v>39</v>
      </c>
      <c r="W30" s="20">
        <v>153</v>
      </c>
      <c r="X30" s="21">
        <v>285</v>
      </c>
      <c r="Y30" s="20">
        <v>105</v>
      </c>
      <c r="Z30" s="22">
        <v>199</v>
      </c>
    </row>
    <row r="31" spans="1:26" ht="15" customHeight="1">
      <c r="A31" s="19">
        <v>40</v>
      </c>
      <c r="B31" s="20">
        <v>68</v>
      </c>
      <c r="C31" s="21">
        <v>123</v>
      </c>
      <c r="D31" s="20">
        <v>48</v>
      </c>
      <c r="E31" s="22">
        <v>89</v>
      </c>
      <c r="H31" s="19">
        <v>40</v>
      </c>
      <c r="I31" s="20">
        <v>82</v>
      </c>
      <c r="J31" s="21">
        <v>149</v>
      </c>
      <c r="K31" s="20">
        <v>58</v>
      </c>
      <c r="L31" s="22">
        <v>108</v>
      </c>
      <c r="O31" s="19">
        <v>40</v>
      </c>
      <c r="P31" s="20">
        <v>100</v>
      </c>
      <c r="Q31" s="21">
        <v>184</v>
      </c>
      <c r="R31" s="20">
        <v>71</v>
      </c>
      <c r="S31" s="22">
        <v>135</v>
      </c>
      <c r="V31" s="19">
        <v>40</v>
      </c>
      <c r="W31" s="20">
        <v>170</v>
      </c>
      <c r="X31" s="21">
        <v>316</v>
      </c>
      <c r="Y31" s="20">
        <v>114</v>
      </c>
      <c r="Z31" s="22">
        <v>216</v>
      </c>
    </row>
    <row r="32" spans="1:26" ht="15" customHeight="1">
      <c r="A32" s="19">
        <v>41</v>
      </c>
      <c r="B32" s="20">
        <v>75</v>
      </c>
      <c r="C32" s="21">
        <v>135</v>
      </c>
      <c r="D32" s="20">
        <v>53</v>
      </c>
      <c r="E32" s="22">
        <v>98</v>
      </c>
      <c r="H32" s="19">
        <v>41</v>
      </c>
      <c r="I32" s="20">
        <v>90</v>
      </c>
      <c r="J32" s="21">
        <v>164</v>
      </c>
      <c r="K32" s="20">
        <v>63</v>
      </c>
      <c r="L32" s="22">
        <v>118</v>
      </c>
      <c r="O32" s="19">
        <v>41</v>
      </c>
      <c r="P32" s="20">
        <v>108</v>
      </c>
      <c r="Q32" s="21">
        <v>199</v>
      </c>
      <c r="R32" s="20">
        <v>78</v>
      </c>
      <c r="S32" s="22">
        <v>147</v>
      </c>
      <c r="V32" s="19">
        <v>41</v>
      </c>
      <c r="W32" s="20">
        <v>189</v>
      </c>
      <c r="X32" s="21">
        <v>352</v>
      </c>
      <c r="Y32" s="20">
        <v>123</v>
      </c>
      <c r="Z32" s="22">
        <v>236</v>
      </c>
    </row>
    <row r="33" spans="1:26" ht="15" customHeight="1">
      <c r="A33" s="19">
        <v>42</v>
      </c>
      <c r="B33" s="20">
        <v>82</v>
      </c>
      <c r="C33" s="21">
        <v>149</v>
      </c>
      <c r="D33" s="20">
        <v>58</v>
      </c>
      <c r="E33" s="22">
        <v>108</v>
      </c>
      <c r="H33" s="19">
        <v>42</v>
      </c>
      <c r="I33" s="20">
        <v>98</v>
      </c>
      <c r="J33" s="21">
        <v>179</v>
      </c>
      <c r="K33" s="20">
        <v>69</v>
      </c>
      <c r="L33" s="22">
        <v>129</v>
      </c>
      <c r="O33" s="19">
        <v>42</v>
      </c>
      <c r="P33" s="20">
        <v>117</v>
      </c>
      <c r="Q33" s="21">
        <v>216</v>
      </c>
      <c r="R33" s="20">
        <v>84</v>
      </c>
      <c r="S33" s="22">
        <v>160</v>
      </c>
      <c r="V33" s="19">
        <v>42</v>
      </c>
      <c r="W33" s="20">
        <v>210</v>
      </c>
      <c r="X33" s="21">
        <v>393</v>
      </c>
      <c r="Y33" s="20">
        <v>135</v>
      </c>
      <c r="Z33" s="22">
        <v>257</v>
      </c>
    </row>
    <row r="34" spans="1:26" ht="15" customHeight="1">
      <c r="A34" s="19">
        <v>43</v>
      </c>
      <c r="B34" s="20">
        <v>90</v>
      </c>
      <c r="C34" s="21">
        <v>164</v>
      </c>
      <c r="D34" s="20">
        <v>63</v>
      </c>
      <c r="E34" s="22">
        <v>119</v>
      </c>
      <c r="H34" s="19">
        <v>43</v>
      </c>
      <c r="I34" s="20">
        <v>106</v>
      </c>
      <c r="J34" s="21">
        <v>194</v>
      </c>
      <c r="K34" s="20">
        <v>75</v>
      </c>
      <c r="L34" s="22">
        <v>141</v>
      </c>
      <c r="O34" s="19">
        <v>43</v>
      </c>
      <c r="P34" s="20">
        <v>127</v>
      </c>
      <c r="Q34" s="21">
        <v>235</v>
      </c>
      <c r="R34" s="20">
        <v>92</v>
      </c>
      <c r="S34" s="22">
        <v>174</v>
      </c>
      <c r="V34" s="19">
        <v>43</v>
      </c>
      <c r="W34" s="20">
        <v>235</v>
      </c>
      <c r="X34" s="21">
        <v>440</v>
      </c>
      <c r="Y34" s="20">
        <v>147</v>
      </c>
      <c r="Z34" s="22">
        <v>282</v>
      </c>
    </row>
    <row r="35" spans="1:26" ht="15" customHeight="1">
      <c r="A35" s="19">
        <v>44</v>
      </c>
      <c r="B35" s="20">
        <v>99</v>
      </c>
      <c r="C35" s="21">
        <v>180</v>
      </c>
      <c r="D35" s="20">
        <v>69</v>
      </c>
      <c r="E35" s="22">
        <v>130</v>
      </c>
      <c r="H35" s="19">
        <v>44</v>
      </c>
      <c r="I35" s="20">
        <v>114</v>
      </c>
      <c r="J35" s="21">
        <v>210</v>
      </c>
      <c r="K35" s="20">
        <v>81</v>
      </c>
      <c r="L35" s="22">
        <v>154</v>
      </c>
      <c r="O35" s="19">
        <v>44</v>
      </c>
      <c r="P35" s="20">
        <v>138</v>
      </c>
      <c r="Q35" s="21">
        <v>256</v>
      </c>
      <c r="R35" s="20">
        <v>100</v>
      </c>
      <c r="S35" s="22">
        <v>190</v>
      </c>
      <c r="V35" s="19">
        <v>44</v>
      </c>
      <c r="W35" s="20">
        <v>262</v>
      </c>
      <c r="X35" s="21">
        <v>492</v>
      </c>
      <c r="Y35" s="20">
        <v>162</v>
      </c>
      <c r="Z35" s="22">
        <v>310</v>
      </c>
    </row>
    <row r="36" spans="1:26" ht="15" customHeight="1">
      <c r="A36" s="19">
        <v>45</v>
      </c>
      <c r="B36" s="20">
        <v>108</v>
      </c>
      <c r="C36" s="21">
        <v>198</v>
      </c>
      <c r="D36" s="20">
        <v>75</v>
      </c>
      <c r="E36" s="22">
        <v>142</v>
      </c>
      <c r="H36" s="19">
        <v>45</v>
      </c>
      <c r="I36" s="20">
        <v>123</v>
      </c>
      <c r="J36" s="21">
        <v>226</v>
      </c>
      <c r="K36" s="20">
        <v>88</v>
      </c>
      <c r="L36" s="22">
        <v>167</v>
      </c>
      <c r="O36" s="19">
        <v>45</v>
      </c>
      <c r="P36" s="20">
        <v>151</v>
      </c>
      <c r="Q36" s="21">
        <v>280</v>
      </c>
      <c r="R36" s="20">
        <v>108</v>
      </c>
      <c r="S36" s="22">
        <v>206</v>
      </c>
      <c r="V36" s="19">
        <v>45</v>
      </c>
      <c r="W36" s="20">
        <v>293</v>
      </c>
      <c r="X36" s="21">
        <v>551</v>
      </c>
      <c r="Y36" s="20">
        <v>179</v>
      </c>
      <c r="Z36" s="22">
        <v>343</v>
      </c>
    </row>
    <row r="37" spans="1:26" ht="15" customHeight="1">
      <c r="A37" s="19">
        <v>46</v>
      </c>
      <c r="B37" s="20">
        <v>115</v>
      </c>
      <c r="C37" s="21">
        <v>212</v>
      </c>
      <c r="D37" s="20">
        <v>82</v>
      </c>
      <c r="E37" s="22">
        <v>155</v>
      </c>
      <c r="H37" s="19">
        <v>46</v>
      </c>
      <c r="I37" s="20">
        <v>131</v>
      </c>
      <c r="J37" s="21">
        <v>243</v>
      </c>
      <c r="K37" s="20">
        <v>96</v>
      </c>
      <c r="L37" s="22">
        <v>182</v>
      </c>
      <c r="O37" s="19">
        <v>46</v>
      </c>
      <c r="P37" s="20">
        <v>164</v>
      </c>
      <c r="Q37" s="21">
        <v>307</v>
      </c>
      <c r="R37" s="20">
        <v>117</v>
      </c>
      <c r="S37" s="22">
        <v>224</v>
      </c>
      <c r="V37" s="19">
        <v>46</v>
      </c>
      <c r="W37" s="20">
        <v>329</v>
      </c>
      <c r="X37" s="21">
        <v>617</v>
      </c>
      <c r="Y37" s="20">
        <v>199</v>
      </c>
      <c r="Z37" s="22">
        <v>381</v>
      </c>
    </row>
    <row r="38" spans="1:26" ht="15" customHeight="1">
      <c r="A38" s="19">
        <v>47</v>
      </c>
      <c r="B38" s="20">
        <v>123</v>
      </c>
      <c r="C38" s="21">
        <v>227</v>
      </c>
      <c r="D38" s="20">
        <v>89</v>
      </c>
      <c r="E38" s="22">
        <v>168</v>
      </c>
      <c r="H38" s="19">
        <v>47</v>
      </c>
      <c r="I38" s="20">
        <v>142</v>
      </c>
      <c r="J38" s="21">
        <v>263</v>
      </c>
      <c r="K38" s="20">
        <v>104</v>
      </c>
      <c r="L38" s="22">
        <v>197</v>
      </c>
      <c r="O38" s="19">
        <v>47</v>
      </c>
      <c r="P38" s="20">
        <v>181</v>
      </c>
      <c r="Q38" s="21">
        <v>338</v>
      </c>
      <c r="R38" s="20">
        <v>127</v>
      </c>
      <c r="S38" s="22">
        <v>243</v>
      </c>
      <c r="V38" s="19">
        <v>47</v>
      </c>
      <c r="W38" s="20">
        <v>368</v>
      </c>
      <c r="X38" s="21">
        <v>691</v>
      </c>
      <c r="Y38" s="20">
        <v>223</v>
      </c>
      <c r="Z38" s="22">
        <v>426</v>
      </c>
    </row>
    <row r="39" spans="1:26" ht="15" customHeight="1">
      <c r="A39" s="19">
        <v>48</v>
      </c>
      <c r="B39" s="20">
        <v>132</v>
      </c>
      <c r="C39" s="21">
        <v>244</v>
      </c>
      <c r="D39" s="20">
        <v>96</v>
      </c>
      <c r="E39" s="22">
        <v>182</v>
      </c>
      <c r="H39" s="19">
        <v>48</v>
      </c>
      <c r="I39" s="20">
        <v>154</v>
      </c>
      <c r="J39" s="21">
        <v>286</v>
      </c>
      <c r="K39" s="20">
        <v>112</v>
      </c>
      <c r="L39" s="22">
        <v>214</v>
      </c>
      <c r="O39" s="19">
        <v>48</v>
      </c>
      <c r="P39" s="20">
        <v>200</v>
      </c>
      <c r="Q39" s="21">
        <v>375</v>
      </c>
      <c r="R39" s="20">
        <v>138</v>
      </c>
      <c r="S39" s="22">
        <v>264</v>
      </c>
      <c r="V39" s="19">
        <v>48</v>
      </c>
      <c r="W39" s="20">
        <v>412</v>
      </c>
      <c r="X39" s="21">
        <v>773</v>
      </c>
      <c r="Y39" s="20">
        <v>250</v>
      </c>
      <c r="Z39" s="22">
        <v>478</v>
      </c>
    </row>
    <row r="40" spans="1:26" ht="15" customHeight="1">
      <c r="A40" s="19">
        <v>49</v>
      </c>
      <c r="B40" s="20">
        <v>141</v>
      </c>
      <c r="C40" s="21">
        <v>262</v>
      </c>
      <c r="D40" s="20">
        <v>104</v>
      </c>
      <c r="E40" s="22">
        <v>198</v>
      </c>
      <c r="H40" s="19">
        <v>49</v>
      </c>
      <c r="I40" s="20">
        <v>168</v>
      </c>
      <c r="J40" s="21">
        <v>313</v>
      </c>
      <c r="K40" s="20">
        <v>122</v>
      </c>
      <c r="L40" s="22">
        <v>233</v>
      </c>
      <c r="O40" s="19">
        <v>49</v>
      </c>
      <c r="P40" s="20">
        <v>223</v>
      </c>
      <c r="Q40" s="21">
        <v>419</v>
      </c>
      <c r="R40" s="20">
        <v>150</v>
      </c>
      <c r="S40" s="22">
        <v>287</v>
      </c>
      <c r="V40" s="19">
        <v>49</v>
      </c>
      <c r="W40" s="20">
        <v>461</v>
      </c>
      <c r="X40" s="21">
        <v>866</v>
      </c>
      <c r="Y40" s="20">
        <v>282</v>
      </c>
      <c r="Z40" s="22">
        <v>538</v>
      </c>
    </row>
    <row r="41" spans="1:26" ht="15" customHeight="1">
      <c r="A41" s="19">
        <v>50</v>
      </c>
      <c r="B41" s="20">
        <v>152</v>
      </c>
      <c r="C41" s="21">
        <v>282</v>
      </c>
      <c r="D41" s="20">
        <v>113</v>
      </c>
      <c r="E41" s="22">
        <v>215</v>
      </c>
      <c r="H41" s="19">
        <v>50</v>
      </c>
      <c r="I41" s="20">
        <v>185</v>
      </c>
      <c r="J41" s="21">
        <v>346</v>
      </c>
      <c r="K41" s="20">
        <v>132</v>
      </c>
      <c r="L41" s="22">
        <v>253</v>
      </c>
      <c r="O41" s="19">
        <v>50</v>
      </c>
      <c r="P41" s="20">
        <v>250</v>
      </c>
      <c r="Q41" s="21">
        <v>469</v>
      </c>
      <c r="R41" s="20">
        <v>163</v>
      </c>
      <c r="S41" s="22">
        <v>312</v>
      </c>
      <c r="V41" s="19">
        <v>50</v>
      </c>
      <c r="W41" s="20">
        <v>517</v>
      </c>
      <c r="X41" s="21">
        <v>970</v>
      </c>
      <c r="Y41" s="20">
        <v>319</v>
      </c>
      <c r="Z41" s="22">
        <v>609</v>
      </c>
    </row>
    <row r="42" spans="1:26" ht="15" customHeight="1">
      <c r="A42" s="19">
        <v>51</v>
      </c>
      <c r="B42" s="20">
        <v>167</v>
      </c>
      <c r="C42" s="21">
        <v>312</v>
      </c>
      <c r="D42" s="20">
        <v>122</v>
      </c>
      <c r="E42" s="22">
        <v>234</v>
      </c>
      <c r="H42" s="19">
        <v>51</v>
      </c>
      <c r="I42" s="20">
        <v>204</v>
      </c>
      <c r="J42" s="21">
        <v>383</v>
      </c>
      <c r="K42" s="20">
        <v>144</v>
      </c>
      <c r="L42" s="22">
        <v>275</v>
      </c>
      <c r="O42" s="19">
        <v>51</v>
      </c>
      <c r="P42" s="20">
        <v>281</v>
      </c>
      <c r="Q42" s="21">
        <v>528</v>
      </c>
      <c r="R42" s="20">
        <v>177</v>
      </c>
      <c r="S42" s="22">
        <v>339</v>
      </c>
      <c r="V42" s="19">
        <v>51</v>
      </c>
      <c r="W42" s="20">
        <v>581</v>
      </c>
      <c r="X42" s="21">
        <v>1090</v>
      </c>
      <c r="Y42" s="20">
        <v>364</v>
      </c>
      <c r="Z42" s="22">
        <v>693</v>
      </c>
    </row>
    <row r="43" spans="1:26" ht="15" customHeight="1">
      <c r="A43" s="19">
        <v>52</v>
      </c>
      <c r="B43" s="20">
        <v>184</v>
      </c>
      <c r="C43" s="21">
        <v>345</v>
      </c>
      <c r="D43" s="20">
        <v>133</v>
      </c>
      <c r="E43" s="22">
        <v>254</v>
      </c>
      <c r="H43" s="19">
        <v>52</v>
      </c>
      <c r="I43" s="20">
        <v>228</v>
      </c>
      <c r="J43" s="21">
        <v>427</v>
      </c>
      <c r="K43" s="20">
        <v>156</v>
      </c>
      <c r="L43" s="22">
        <v>299</v>
      </c>
      <c r="O43" s="19">
        <v>52</v>
      </c>
      <c r="P43" s="20">
        <v>317</v>
      </c>
      <c r="Q43" s="21">
        <v>595</v>
      </c>
      <c r="R43" s="20">
        <v>193</v>
      </c>
      <c r="S43" s="22">
        <v>370</v>
      </c>
      <c r="V43" s="19">
        <v>52</v>
      </c>
      <c r="W43" s="20">
        <v>654</v>
      </c>
      <c r="X43" s="21">
        <v>1225</v>
      </c>
      <c r="Y43" s="20">
        <v>414</v>
      </c>
      <c r="Z43" s="22">
        <v>787</v>
      </c>
    </row>
    <row r="44" spans="1:26" ht="15" customHeight="1">
      <c r="A44" s="19">
        <v>53</v>
      </c>
      <c r="B44" s="20">
        <v>204</v>
      </c>
      <c r="C44" s="21">
        <v>382</v>
      </c>
      <c r="D44" s="20">
        <v>144</v>
      </c>
      <c r="E44" s="22">
        <v>276</v>
      </c>
      <c r="H44" s="19">
        <v>53</v>
      </c>
      <c r="I44" s="20">
        <v>255</v>
      </c>
      <c r="J44" s="21">
        <v>480</v>
      </c>
      <c r="K44" s="20">
        <v>169</v>
      </c>
      <c r="L44" s="22">
        <v>325</v>
      </c>
      <c r="O44" s="19">
        <v>53</v>
      </c>
      <c r="P44" s="20">
        <v>357</v>
      </c>
      <c r="Q44" s="21">
        <v>672</v>
      </c>
      <c r="R44" s="20">
        <v>212</v>
      </c>
      <c r="S44" s="22">
        <v>407</v>
      </c>
      <c r="V44" s="19">
        <v>53</v>
      </c>
      <c r="W44" s="20">
        <v>737</v>
      </c>
      <c r="X44" s="21">
        <v>1378</v>
      </c>
      <c r="Y44" s="20">
        <v>472</v>
      </c>
      <c r="Z44" s="22">
        <v>896</v>
      </c>
    </row>
    <row r="45" spans="1:26" ht="15" customHeight="1">
      <c r="A45" s="19">
        <v>54</v>
      </c>
      <c r="B45" s="20">
        <v>226</v>
      </c>
      <c r="C45" s="21">
        <v>424</v>
      </c>
      <c r="D45" s="20">
        <v>156</v>
      </c>
      <c r="E45" s="22">
        <v>300</v>
      </c>
      <c r="H45" s="19">
        <v>54</v>
      </c>
      <c r="I45" s="20">
        <v>288</v>
      </c>
      <c r="J45" s="21">
        <v>541</v>
      </c>
      <c r="K45" s="20">
        <v>184</v>
      </c>
      <c r="L45" s="22">
        <v>353</v>
      </c>
      <c r="O45" s="19">
        <v>54</v>
      </c>
      <c r="P45" s="20">
        <v>403</v>
      </c>
      <c r="Q45" s="21">
        <v>758</v>
      </c>
      <c r="R45" s="20">
        <v>235</v>
      </c>
      <c r="S45" s="22">
        <v>450</v>
      </c>
      <c r="V45" s="19">
        <v>54</v>
      </c>
      <c r="W45" s="20">
        <v>831</v>
      </c>
      <c r="X45" s="21">
        <v>1551</v>
      </c>
      <c r="Y45" s="20">
        <v>538</v>
      </c>
      <c r="Z45" s="22">
        <v>1019</v>
      </c>
    </row>
    <row r="46" spans="1:26" ht="15" customHeight="1">
      <c r="A46" s="19">
        <v>55</v>
      </c>
      <c r="B46" s="20">
        <v>251</v>
      </c>
      <c r="C46" s="21">
        <v>472</v>
      </c>
      <c r="D46" s="20">
        <v>170</v>
      </c>
      <c r="E46" s="22">
        <v>326</v>
      </c>
      <c r="H46" s="19">
        <v>55</v>
      </c>
      <c r="I46" s="20">
        <v>326</v>
      </c>
      <c r="J46" s="21">
        <v>613</v>
      </c>
      <c r="K46" s="20">
        <v>200</v>
      </c>
      <c r="L46" s="22">
        <v>384</v>
      </c>
      <c r="O46" s="19">
        <v>55</v>
      </c>
      <c r="P46" s="20">
        <v>455</v>
      </c>
      <c r="Q46" s="21">
        <v>856</v>
      </c>
      <c r="R46" s="20">
        <v>261</v>
      </c>
      <c r="S46" s="22">
        <v>501</v>
      </c>
      <c r="V46" s="19">
        <v>55</v>
      </c>
      <c r="W46" s="20">
        <v>937</v>
      </c>
      <c r="X46" s="21">
        <v>1747</v>
      </c>
      <c r="Y46" s="20">
        <v>614</v>
      </c>
      <c r="Z46" s="22">
        <v>1160</v>
      </c>
    </row>
    <row r="47" spans="1:26" ht="15" customHeight="1">
      <c r="A47" s="19">
        <v>56</v>
      </c>
      <c r="B47" s="20">
        <v>285</v>
      </c>
      <c r="C47" s="21">
        <v>536</v>
      </c>
      <c r="D47" s="20">
        <v>185</v>
      </c>
      <c r="E47" s="22">
        <v>355</v>
      </c>
      <c r="H47" s="19">
        <v>56</v>
      </c>
      <c r="I47" s="20">
        <v>369</v>
      </c>
      <c r="J47" s="21">
        <v>695</v>
      </c>
      <c r="K47" s="20">
        <v>218</v>
      </c>
      <c r="L47" s="22">
        <v>417</v>
      </c>
      <c r="O47" s="19">
        <v>56</v>
      </c>
      <c r="P47" s="20">
        <v>514</v>
      </c>
      <c r="Q47" s="21">
        <v>967</v>
      </c>
      <c r="R47" s="20">
        <v>294</v>
      </c>
      <c r="S47" s="22">
        <v>563</v>
      </c>
      <c r="V47" s="19">
        <v>56</v>
      </c>
      <c r="W47" s="20">
        <v>1058</v>
      </c>
      <c r="X47" s="21">
        <v>1969</v>
      </c>
      <c r="Y47" s="20">
        <v>701</v>
      </c>
      <c r="Z47" s="22">
        <v>1321</v>
      </c>
    </row>
    <row r="48" spans="1:26" ht="15" customHeight="1">
      <c r="A48" s="19">
        <v>57</v>
      </c>
      <c r="B48" s="20">
        <v>324</v>
      </c>
      <c r="C48" s="21">
        <v>609</v>
      </c>
      <c r="D48" s="20">
        <v>201</v>
      </c>
      <c r="E48" s="22">
        <v>385</v>
      </c>
      <c r="H48" s="19">
        <v>57</v>
      </c>
      <c r="I48" s="20">
        <v>418</v>
      </c>
      <c r="J48" s="21">
        <v>788</v>
      </c>
      <c r="K48" s="20">
        <v>238</v>
      </c>
      <c r="L48" s="22">
        <v>457</v>
      </c>
      <c r="O48" s="19">
        <v>57</v>
      </c>
      <c r="P48" s="20">
        <v>578</v>
      </c>
      <c r="Q48" s="21">
        <v>1088</v>
      </c>
      <c r="R48" s="20">
        <v>332</v>
      </c>
      <c r="S48" s="22">
        <v>635</v>
      </c>
      <c r="V48" s="19">
        <v>57</v>
      </c>
      <c r="W48" s="20">
        <v>1195</v>
      </c>
      <c r="X48" s="21">
        <v>2218</v>
      </c>
      <c r="Y48" s="20">
        <v>800</v>
      </c>
      <c r="Z48" s="22">
        <v>1504</v>
      </c>
    </row>
    <row r="49" spans="1:26" ht="15" customHeight="1">
      <c r="A49" s="19">
        <v>58</v>
      </c>
      <c r="B49" s="20">
        <v>367</v>
      </c>
      <c r="C49" s="21">
        <v>692</v>
      </c>
      <c r="D49" s="20">
        <v>218</v>
      </c>
      <c r="E49" s="22">
        <v>418</v>
      </c>
      <c r="H49" s="19">
        <v>58</v>
      </c>
      <c r="I49" s="20">
        <v>473</v>
      </c>
      <c r="J49" s="21">
        <v>891</v>
      </c>
      <c r="K49" s="20">
        <v>264</v>
      </c>
      <c r="L49" s="22">
        <v>505</v>
      </c>
      <c r="O49" s="19">
        <v>58</v>
      </c>
      <c r="P49" s="20">
        <v>650</v>
      </c>
      <c r="Q49" s="21">
        <v>1221</v>
      </c>
      <c r="R49" s="20">
        <v>377</v>
      </c>
      <c r="S49" s="22">
        <v>721</v>
      </c>
      <c r="V49" s="19">
        <v>58</v>
      </c>
      <c r="W49" s="20">
        <v>1349</v>
      </c>
      <c r="X49" s="21">
        <v>2497</v>
      </c>
      <c r="Y49" s="20">
        <v>913</v>
      </c>
      <c r="Z49" s="22">
        <v>1711</v>
      </c>
    </row>
    <row r="50" spans="1:26" ht="15" customHeight="1">
      <c r="A50" s="19">
        <v>59</v>
      </c>
      <c r="B50" s="20">
        <v>417</v>
      </c>
      <c r="C50" s="21">
        <v>785</v>
      </c>
      <c r="D50" s="20">
        <v>237</v>
      </c>
      <c r="E50" s="22">
        <v>454</v>
      </c>
      <c r="H50" s="19">
        <v>59</v>
      </c>
      <c r="I50" s="20">
        <v>535</v>
      </c>
      <c r="J50" s="21">
        <v>1007</v>
      </c>
      <c r="K50" s="20">
        <v>295</v>
      </c>
      <c r="L50" s="22">
        <v>565</v>
      </c>
      <c r="O50" s="19">
        <v>59</v>
      </c>
      <c r="P50" s="20">
        <v>729</v>
      </c>
      <c r="Q50" s="21">
        <v>1368</v>
      </c>
      <c r="R50" s="20">
        <v>432</v>
      </c>
      <c r="S50" s="22">
        <v>824</v>
      </c>
      <c r="V50" s="19">
        <v>59</v>
      </c>
      <c r="W50" s="20">
        <v>1522</v>
      </c>
      <c r="X50" s="21">
        <v>2810</v>
      </c>
      <c r="Y50" s="20">
        <v>1042</v>
      </c>
      <c r="Z50" s="22">
        <v>1945</v>
      </c>
    </row>
    <row r="51" spans="1:26" ht="15" customHeight="1">
      <c r="A51" s="19">
        <v>60</v>
      </c>
      <c r="B51" s="20">
        <v>472</v>
      </c>
      <c r="C51" s="21">
        <v>888</v>
      </c>
      <c r="D51" s="20">
        <v>258</v>
      </c>
      <c r="E51" s="22">
        <v>495</v>
      </c>
      <c r="H51" s="19">
        <v>60</v>
      </c>
      <c r="I51" s="20">
        <v>604</v>
      </c>
      <c r="J51" s="23">
        <v>1136</v>
      </c>
      <c r="K51" s="20">
        <v>333</v>
      </c>
      <c r="L51" s="22">
        <v>639</v>
      </c>
      <c r="O51" s="19">
        <v>60</v>
      </c>
      <c r="P51" s="20">
        <v>818</v>
      </c>
      <c r="Q51" s="23">
        <v>1533</v>
      </c>
      <c r="R51" s="20">
        <v>496</v>
      </c>
      <c r="S51" s="22">
        <v>946</v>
      </c>
      <c r="V51" s="19">
        <v>60</v>
      </c>
      <c r="W51" s="20">
        <v>1718</v>
      </c>
      <c r="X51" s="23">
        <v>3162</v>
      </c>
      <c r="Y51" s="20">
        <v>1189</v>
      </c>
      <c r="Z51" s="22">
        <v>2211</v>
      </c>
    </row>
    <row r="52" spans="1:26" ht="15" customHeight="1">
      <c r="A52" s="19">
        <v>61</v>
      </c>
      <c r="B52" s="20">
        <v>533</v>
      </c>
      <c r="C52" s="23">
        <v>1004</v>
      </c>
      <c r="D52" s="20">
        <v>290</v>
      </c>
      <c r="E52" s="22">
        <v>556</v>
      </c>
      <c r="H52" s="19">
        <v>61</v>
      </c>
      <c r="I52" s="20">
        <v>680</v>
      </c>
      <c r="J52" s="23">
        <v>1278</v>
      </c>
      <c r="K52" s="20">
        <v>382</v>
      </c>
      <c r="L52" s="22">
        <v>731</v>
      </c>
      <c r="O52" s="19">
        <v>61</v>
      </c>
      <c r="P52" s="20">
        <v>919</v>
      </c>
      <c r="Q52" s="23">
        <v>1721</v>
      </c>
      <c r="R52" s="20">
        <v>573</v>
      </c>
      <c r="S52" s="22">
        <v>1090</v>
      </c>
      <c r="V52" s="19">
        <v>61</v>
      </c>
      <c r="W52" s="20">
        <v>1937</v>
      </c>
      <c r="X52" s="23">
        <v>3544</v>
      </c>
      <c r="Y52" s="20">
        <v>1356</v>
      </c>
      <c r="Z52" s="22">
        <v>2503</v>
      </c>
    </row>
    <row r="53" spans="1:26" ht="15" customHeight="1">
      <c r="A53" s="19">
        <v>62</v>
      </c>
      <c r="B53" s="20">
        <v>602</v>
      </c>
      <c r="C53" s="23">
        <v>1133</v>
      </c>
      <c r="D53" s="20">
        <v>328</v>
      </c>
      <c r="E53" s="22">
        <v>629</v>
      </c>
      <c r="H53" s="19">
        <v>62</v>
      </c>
      <c r="I53" s="20">
        <v>762</v>
      </c>
      <c r="J53" s="23">
        <v>1433</v>
      </c>
      <c r="K53" s="20">
        <v>439</v>
      </c>
      <c r="L53" s="22">
        <v>839</v>
      </c>
      <c r="O53" s="19">
        <v>62</v>
      </c>
      <c r="P53" s="20">
        <v>1033</v>
      </c>
      <c r="Q53" s="23">
        <v>1932</v>
      </c>
      <c r="R53" s="20">
        <v>661</v>
      </c>
      <c r="S53" s="22">
        <v>1255</v>
      </c>
      <c r="V53" s="19">
        <v>62</v>
      </c>
      <c r="W53" s="20">
        <v>2183</v>
      </c>
      <c r="X53" s="23">
        <v>3958</v>
      </c>
      <c r="Y53" s="20">
        <v>1543</v>
      </c>
      <c r="Z53" s="22">
        <v>2821</v>
      </c>
    </row>
    <row r="54" spans="1:26" ht="15" customHeight="1">
      <c r="A54" s="19">
        <v>63</v>
      </c>
      <c r="B54" s="20">
        <v>678</v>
      </c>
      <c r="C54" s="23">
        <v>1276</v>
      </c>
      <c r="D54" s="20">
        <v>375</v>
      </c>
      <c r="E54" s="22">
        <v>719</v>
      </c>
      <c r="H54" s="19">
        <v>63</v>
      </c>
      <c r="I54" s="20">
        <v>853</v>
      </c>
      <c r="J54" s="23">
        <v>1601</v>
      </c>
      <c r="K54" s="20">
        <v>507</v>
      </c>
      <c r="L54" s="22">
        <v>967</v>
      </c>
      <c r="O54" s="19">
        <v>63</v>
      </c>
      <c r="P54" s="20">
        <v>1163</v>
      </c>
      <c r="Q54" s="23">
        <v>2172</v>
      </c>
      <c r="R54" s="20">
        <v>762</v>
      </c>
      <c r="S54" s="22">
        <v>1442</v>
      </c>
      <c r="V54" s="19">
        <v>63</v>
      </c>
      <c r="W54" s="20">
        <v>2457</v>
      </c>
      <c r="X54" s="23">
        <v>4406</v>
      </c>
      <c r="Y54" s="20">
        <v>1754</v>
      </c>
      <c r="Z54" s="22">
        <v>3165</v>
      </c>
    </row>
    <row r="55" spans="1:26" ht="15" customHeight="1">
      <c r="A55" s="19">
        <v>64</v>
      </c>
      <c r="B55" s="20">
        <v>763</v>
      </c>
      <c r="C55" s="23">
        <v>1434</v>
      </c>
      <c r="D55" s="20">
        <v>433</v>
      </c>
      <c r="E55" s="22">
        <v>828</v>
      </c>
      <c r="H55" s="19">
        <v>64</v>
      </c>
      <c r="I55" s="20">
        <v>953</v>
      </c>
      <c r="J55" s="23">
        <v>1786</v>
      </c>
      <c r="K55" s="20">
        <v>587</v>
      </c>
      <c r="L55" s="22">
        <v>1117</v>
      </c>
      <c r="O55" s="19">
        <v>64</v>
      </c>
      <c r="P55" s="20">
        <v>1311</v>
      </c>
      <c r="Q55" s="23">
        <v>2443</v>
      </c>
      <c r="R55" s="20">
        <v>877</v>
      </c>
      <c r="S55" s="22">
        <v>1654</v>
      </c>
      <c r="V55" s="19">
        <v>64</v>
      </c>
      <c r="W55" s="20">
        <v>2763</v>
      </c>
      <c r="X55" s="23">
        <v>4908</v>
      </c>
      <c r="Y55" s="20">
        <v>1990</v>
      </c>
      <c r="Z55" s="22">
        <v>3553</v>
      </c>
    </row>
    <row r="56" spans="1:26" ht="15" customHeight="1">
      <c r="A56" s="19">
        <v>65</v>
      </c>
      <c r="B56" s="20">
        <v>856</v>
      </c>
      <c r="C56" s="23">
        <v>1608</v>
      </c>
      <c r="D56" s="20">
        <v>503</v>
      </c>
      <c r="E56" s="22">
        <v>960</v>
      </c>
      <c r="H56" s="19">
        <v>65</v>
      </c>
      <c r="I56" s="20">
        <v>1065</v>
      </c>
      <c r="J56" s="23">
        <v>1994</v>
      </c>
      <c r="K56" s="20">
        <v>680</v>
      </c>
      <c r="L56" s="24">
        <v>1292</v>
      </c>
      <c r="O56" s="19">
        <v>65</v>
      </c>
      <c r="P56" s="20">
        <v>1479</v>
      </c>
      <c r="Q56" s="23">
        <v>2749</v>
      </c>
      <c r="R56" s="20">
        <v>1007</v>
      </c>
      <c r="S56" s="24">
        <v>1894</v>
      </c>
      <c r="V56" s="19">
        <v>65</v>
      </c>
      <c r="W56" s="20">
        <v>3102</v>
      </c>
      <c r="X56" s="23">
        <v>5471</v>
      </c>
      <c r="Y56" s="20">
        <v>2254</v>
      </c>
      <c r="Z56" s="24">
        <v>3987</v>
      </c>
    </row>
    <row r="57" spans="1:26" ht="15" customHeight="1">
      <c r="A57" s="19" t="s">
        <v>58</v>
      </c>
      <c r="B57" s="20">
        <v>951</v>
      </c>
      <c r="C57" s="23">
        <v>1784</v>
      </c>
      <c r="D57" s="20">
        <v>579</v>
      </c>
      <c r="E57" s="24">
        <v>1103</v>
      </c>
      <c r="H57" s="19" t="s">
        <v>58</v>
      </c>
      <c r="I57" s="25">
        <v>1196</v>
      </c>
      <c r="J57" s="23">
        <v>2234</v>
      </c>
      <c r="K57" s="20">
        <v>788</v>
      </c>
      <c r="L57" s="24">
        <v>1494</v>
      </c>
      <c r="O57" s="19" t="s">
        <v>58</v>
      </c>
      <c r="P57" s="25">
        <v>1671</v>
      </c>
      <c r="Q57" s="23">
        <v>3097</v>
      </c>
      <c r="R57" s="20">
        <v>1154</v>
      </c>
      <c r="S57" s="24">
        <v>2164</v>
      </c>
      <c r="V57" s="19" t="s">
        <v>58</v>
      </c>
      <c r="W57" s="25">
        <v>3489</v>
      </c>
      <c r="X57" s="23">
        <v>6085</v>
      </c>
      <c r="Y57" s="20">
        <v>2546</v>
      </c>
      <c r="Z57" s="24">
        <v>4462</v>
      </c>
    </row>
    <row r="58" spans="1:26" ht="15" customHeight="1">
      <c r="A58" s="19" t="s">
        <v>59</v>
      </c>
      <c r="B58" s="25">
        <v>1058</v>
      </c>
      <c r="C58" s="23">
        <v>1982</v>
      </c>
      <c r="D58" s="20">
        <v>670</v>
      </c>
      <c r="E58" s="24">
        <v>1274</v>
      </c>
      <c r="H58" s="19" t="s">
        <v>59</v>
      </c>
      <c r="I58" s="25">
        <v>1347</v>
      </c>
      <c r="J58" s="23">
        <v>2512</v>
      </c>
      <c r="K58" s="20">
        <v>911</v>
      </c>
      <c r="L58" s="24">
        <v>1722</v>
      </c>
      <c r="O58" s="19" t="s">
        <v>59</v>
      </c>
      <c r="P58" s="25">
        <v>1888</v>
      </c>
      <c r="Q58" s="23">
        <v>3489</v>
      </c>
      <c r="R58" s="20">
        <v>1320</v>
      </c>
      <c r="S58" s="24">
        <v>2468</v>
      </c>
      <c r="V58" s="19" t="s">
        <v>59</v>
      </c>
      <c r="W58" s="25">
        <v>3930</v>
      </c>
      <c r="X58" s="23">
        <v>6778</v>
      </c>
      <c r="Y58" s="20">
        <v>2869</v>
      </c>
      <c r="Z58" s="24">
        <v>4985</v>
      </c>
    </row>
    <row r="59" spans="1:26" ht="15" customHeight="1">
      <c r="A59" s="19" t="s">
        <v>60</v>
      </c>
      <c r="B59" s="25">
        <v>1183</v>
      </c>
      <c r="C59" s="23">
        <v>2212</v>
      </c>
      <c r="D59" s="20">
        <v>778</v>
      </c>
      <c r="E59" s="24">
        <v>1476</v>
      </c>
      <c r="H59" s="19" t="s">
        <v>60</v>
      </c>
      <c r="I59" s="25">
        <v>1522</v>
      </c>
      <c r="J59" s="23">
        <v>2833</v>
      </c>
      <c r="K59" s="20">
        <v>1049</v>
      </c>
      <c r="L59" s="24">
        <v>1976</v>
      </c>
      <c r="O59" s="19" t="s">
        <v>60</v>
      </c>
      <c r="P59" s="25">
        <v>2134</v>
      </c>
      <c r="Q59" s="23">
        <v>3932</v>
      </c>
      <c r="R59" s="20">
        <v>1508</v>
      </c>
      <c r="S59" s="24">
        <v>2809</v>
      </c>
      <c r="V59" s="19" t="s">
        <v>60</v>
      </c>
      <c r="W59" s="25">
        <v>4434</v>
      </c>
      <c r="X59" s="23">
        <v>7563</v>
      </c>
      <c r="Y59" s="20">
        <v>3229</v>
      </c>
      <c r="Z59" s="24">
        <v>5558</v>
      </c>
    </row>
    <row r="60" spans="1:26" ht="15" customHeight="1">
      <c r="A60" s="19" t="s">
        <v>61</v>
      </c>
      <c r="B60" s="25">
        <v>1332</v>
      </c>
      <c r="C60" s="23">
        <v>2487</v>
      </c>
      <c r="D60" s="20">
        <v>904</v>
      </c>
      <c r="E60" s="24">
        <v>1710</v>
      </c>
      <c r="H60" s="19" t="s">
        <v>61</v>
      </c>
      <c r="I60" s="25">
        <v>1724</v>
      </c>
      <c r="J60" s="23">
        <v>3200</v>
      </c>
      <c r="K60" s="25">
        <v>1203</v>
      </c>
      <c r="L60" s="24">
        <v>2260</v>
      </c>
      <c r="O60" s="19" t="s">
        <v>61</v>
      </c>
      <c r="P60" s="25">
        <v>2413</v>
      </c>
      <c r="Q60" s="23">
        <v>4432</v>
      </c>
      <c r="R60" s="25">
        <v>1720</v>
      </c>
      <c r="S60" s="24">
        <v>3191</v>
      </c>
      <c r="V60" s="19" t="s">
        <v>61</v>
      </c>
      <c r="W60" s="25">
        <v>5008</v>
      </c>
      <c r="X60" s="23">
        <v>8449</v>
      </c>
      <c r="Y60" s="25">
        <v>3627</v>
      </c>
      <c r="Z60" s="24">
        <v>6187</v>
      </c>
    </row>
    <row r="61" spans="1:26" ht="15" customHeight="1">
      <c r="A61" s="19" t="s">
        <v>62</v>
      </c>
      <c r="B61" s="25">
        <v>1514</v>
      </c>
      <c r="C61" s="23">
        <v>2819</v>
      </c>
      <c r="D61" s="25">
        <v>1051</v>
      </c>
      <c r="E61" s="24">
        <v>1983</v>
      </c>
      <c r="H61" s="19" t="s">
        <v>62</v>
      </c>
      <c r="I61" s="25">
        <v>1955</v>
      </c>
      <c r="J61" s="23">
        <v>3617</v>
      </c>
      <c r="K61" s="25">
        <v>1375</v>
      </c>
      <c r="L61" s="24">
        <v>2574</v>
      </c>
      <c r="O61" s="19" t="s">
        <v>62</v>
      </c>
      <c r="P61" s="25">
        <v>2728</v>
      </c>
      <c r="Q61" s="23">
        <v>4992</v>
      </c>
      <c r="R61" s="25">
        <v>1958</v>
      </c>
      <c r="S61" s="24">
        <v>3618</v>
      </c>
      <c r="V61" s="19" t="s">
        <v>62</v>
      </c>
      <c r="W61" s="25">
        <v>5662</v>
      </c>
      <c r="X61" s="23">
        <v>9450</v>
      </c>
      <c r="Y61" s="25">
        <v>4068</v>
      </c>
      <c r="Z61" s="24">
        <v>6878</v>
      </c>
    </row>
    <row r="62" spans="1:26" ht="15" customHeight="1">
      <c r="A62" s="19" t="s">
        <v>63</v>
      </c>
      <c r="B62" s="25">
        <v>1715</v>
      </c>
      <c r="C62" s="23">
        <v>3187</v>
      </c>
      <c r="D62" s="25">
        <v>1198</v>
      </c>
      <c r="E62" s="24">
        <v>2253</v>
      </c>
      <c r="H62" s="19" t="s">
        <v>63</v>
      </c>
      <c r="I62" s="25">
        <v>2215</v>
      </c>
      <c r="J62" s="23">
        <v>4087</v>
      </c>
      <c r="K62" s="25">
        <v>1567</v>
      </c>
      <c r="L62" s="24">
        <v>2923</v>
      </c>
      <c r="O62" s="19" t="s">
        <v>63</v>
      </c>
      <c r="P62" s="25">
        <v>3080</v>
      </c>
      <c r="Q62" s="23">
        <v>5594</v>
      </c>
      <c r="R62" s="25">
        <v>2224</v>
      </c>
      <c r="S62" s="24">
        <v>4076</v>
      </c>
      <c r="V62" s="19" t="s">
        <v>63</v>
      </c>
      <c r="W62" s="25">
        <v>6393</v>
      </c>
      <c r="X62" s="23">
        <v>10569</v>
      </c>
      <c r="Y62" s="25">
        <v>4566</v>
      </c>
      <c r="Z62" s="24">
        <v>7658</v>
      </c>
    </row>
    <row r="63" spans="1:26" ht="15" customHeight="1">
      <c r="A63" s="19" t="s">
        <v>64</v>
      </c>
      <c r="B63" s="25">
        <v>1944</v>
      </c>
      <c r="C63" s="23">
        <v>3601</v>
      </c>
      <c r="D63" s="25">
        <v>1365</v>
      </c>
      <c r="E63" s="24">
        <v>2559</v>
      </c>
      <c r="H63" s="19" t="s">
        <v>64</v>
      </c>
      <c r="I63" s="25">
        <v>2507</v>
      </c>
      <c r="J63" s="23">
        <v>4610</v>
      </c>
      <c r="K63" s="25">
        <v>1784</v>
      </c>
      <c r="L63" s="24">
        <v>3316</v>
      </c>
      <c r="O63" s="19" t="s">
        <v>64</v>
      </c>
      <c r="P63" s="25">
        <v>3472</v>
      </c>
      <c r="Q63" s="23">
        <v>6237</v>
      </c>
      <c r="R63" s="25">
        <v>2523</v>
      </c>
      <c r="S63" s="24">
        <v>4567</v>
      </c>
      <c r="V63" s="19" t="s">
        <v>64</v>
      </c>
      <c r="W63" s="25">
        <v>7203</v>
      </c>
      <c r="X63" s="23">
        <v>11807</v>
      </c>
      <c r="Y63" s="25">
        <v>5130</v>
      </c>
      <c r="Z63" s="24">
        <v>8541</v>
      </c>
    </row>
    <row r="64" spans="1:26" ht="15" customHeight="1">
      <c r="A64" s="19" t="s">
        <v>65</v>
      </c>
      <c r="B64" s="25">
        <v>2203</v>
      </c>
      <c r="C64" s="23">
        <v>4068</v>
      </c>
      <c r="D64" s="25">
        <v>1556</v>
      </c>
      <c r="E64" s="24">
        <v>2907</v>
      </c>
      <c r="H64" s="19" t="s">
        <v>65</v>
      </c>
      <c r="I64" s="25">
        <v>2834</v>
      </c>
      <c r="J64" s="23">
        <v>5195</v>
      </c>
      <c r="K64" s="25">
        <v>2029</v>
      </c>
      <c r="L64" s="24">
        <v>3758</v>
      </c>
      <c r="O64" s="19" t="s">
        <v>65</v>
      </c>
      <c r="P64" s="25">
        <v>3908</v>
      </c>
      <c r="Q64" s="23">
        <v>6921</v>
      </c>
      <c r="R64" s="25">
        <v>2858</v>
      </c>
      <c r="S64" s="24">
        <v>5090</v>
      </c>
      <c r="V64" s="19" t="s">
        <v>65</v>
      </c>
      <c r="W64" s="25">
        <v>8087</v>
      </c>
      <c r="X64" s="23">
        <v>13160</v>
      </c>
      <c r="Y64" s="25">
        <v>5767</v>
      </c>
      <c r="Z64" s="24">
        <v>9538</v>
      </c>
    </row>
    <row r="65" spans="1:26" ht="15" customHeight="1">
      <c r="A65" s="19" t="s">
        <v>66</v>
      </c>
      <c r="B65" s="25">
        <v>2496</v>
      </c>
      <c r="C65" s="23">
        <v>4595</v>
      </c>
      <c r="D65" s="25">
        <v>1773</v>
      </c>
      <c r="E65" s="24">
        <v>3300</v>
      </c>
      <c r="H65" s="19" t="s">
        <v>66</v>
      </c>
      <c r="I65" s="25">
        <v>3202</v>
      </c>
      <c r="J65" s="23">
        <v>5846</v>
      </c>
      <c r="K65" s="25">
        <v>2307</v>
      </c>
      <c r="L65" s="24">
        <v>4254</v>
      </c>
      <c r="O65" s="19" t="s">
        <v>66</v>
      </c>
      <c r="P65" s="25">
        <v>4391</v>
      </c>
      <c r="Q65" s="23">
        <v>7687</v>
      </c>
      <c r="R65" s="25">
        <v>3231</v>
      </c>
      <c r="S65" s="24">
        <v>5678</v>
      </c>
      <c r="V65" s="19" t="s">
        <v>66</v>
      </c>
      <c r="W65" s="25">
        <v>9052</v>
      </c>
      <c r="X65" s="23">
        <v>14635</v>
      </c>
      <c r="Y65" s="25">
        <v>6485</v>
      </c>
      <c r="Z65" s="24">
        <v>10663</v>
      </c>
    </row>
    <row r="66" spans="1:26" ht="15" customHeight="1">
      <c r="A66" s="19" t="s">
        <v>67</v>
      </c>
      <c r="B66" s="25">
        <v>2828</v>
      </c>
      <c r="C66" s="23">
        <v>5189</v>
      </c>
      <c r="D66" s="25">
        <v>2020</v>
      </c>
      <c r="E66" s="24">
        <v>3746</v>
      </c>
      <c r="H66" s="19" t="s">
        <v>67</v>
      </c>
      <c r="I66" s="25">
        <v>3614</v>
      </c>
      <c r="J66" s="23">
        <v>6573</v>
      </c>
      <c r="K66" s="25">
        <v>2622</v>
      </c>
      <c r="L66" s="24">
        <v>4812</v>
      </c>
      <c r="O66" s="19" t="s">
        <v>67</v>
      </c>
      <c r="P66" s="25">
        <v>4923</v>
      </c>
      <c r="Q66" s="23">
        <v>8543</v>
      </c>
      <c r="R66" s="25">
        <v>3644</v>
      </c>
      <c r="S66" s="24">
        <v>6335</v>
      </c>
      <c r="V66" s="19" t="s">
        <v>67</v>
      </c>
      <c r="W66" s="25">
        <v>10103</v>
      </c>
      <c r="X66" s="23">
        <v>16242</v>
      </c>
      <c r="Y66" s="25">
        <v>7294</v>
      </c>
      <c r="Z66" s="24">
        <v>11932</v>
      </c>
    </row>
    <row r="67" spans="1:26" ht="15" customHeight="1">
      <c r="A67" s="19" t="s">
        <v>68</v>
      </c>
      <c r="B67" s="25">
        <v>3190</v>
      </c>
      <c r="C67" s="23">
        <v>5831</v>
      </c>
      <c r="D67" s="25">
        <v>2294</v>
      </c>
      <c r="E67" s="24">
        <v>4236</v>
      </c>
      <c r="H67" s="19" t="s">
        <v>68</v>
      </c>
      <c r="I67" s="25">
        <v>4072</v>
      </c>
      <c r="J67" s="23">
        <v>7332</v>
      </c>
      <c r="K67" s="25">
        <v>2974</v>
      </c>
      <c r="L67" s="24">
        <v>5396</v>
      </c>
      <c r="O67" s="19" t="s">
        <v>68</v>
      </c>
      <c r="P67" s="25">
        <v>5530</v>
      </c>
      <c r="Q67" s="23">
        <v>9461</v>
      </c>
      <c r="R67" s="25">
        <v>4100</v>
      </c>
      <c r="S67" s="24">
        <v>7045</v>
      </c>
      <c r="V67" s="19" t="s">
        <v>68</v>
      </c>
      <c r="W67" s="25">
        <v>11247</v>
      </c>
      <c r="X67" s="23">
        <v>17989</v>
      </c>
      <c r="Y67" s="25">
        <v>8205</v>
      </c>
      <c r="Z67" s="24">
        <v>13359</v>
      </c>
    </row>
    <row r="68" spans="1:26" ht="15" customHeight="1">
      <c r="A68" s="19" t="s">
        <v>69</v>
      </c>
      <c r="B68" s="25">
        <v>3598</v>
      </c>
      <c r="C68" s="23">
        <v>6552</v>
      </c>
      <c r="D68" s="25">
        <v>2606</v>
      </c>
      <c r="E68" s="24">
        <v>4789</v>
      </c>
      <c r="H68" s="19" t="s">
        <v>69</v>
      </c>
      <c r="I68" s="25">
        <v>4581</v>
      </c>
      <c r="J68" s="23">
        <v>8121</v>
      </c>
      <c r="K68" s="25">
        <v>3367</v>
      </c>
      <c r="L68" s="24">
        <v>6006</v>
      </c>
      <c r="O68" s="19" t="s">
        <v>69</v>
      </c>
      <c r="P68" s="25">
        <v>6224</v>
      </c>
      <c r="Q68" s="23">
        <v>10500</v>
      </c>
      <c r="R68" s="25">
        <v>4602</v>
      </c>
      <c r="S68" s="24">
        <v>7819</v>
      </c>
      <c r="V68" s="19" t="s">
        <v>69</v>
      </c>
      <c r="W68" s="25">
        <v>12490</v>
      </c>
      <c r="X68" s="23">
        <v>19887</v>
      </c>
      <c r="Y68" s="25">
        <v>9218</v>
      </c>
      <c r="Z68" s="24">
        <v>14947</v>
      </c>
    </row>
    <row r="69" spans="1:26" ht="15" customHeight="1">
      <c r="A69" s="19" t="s">
        <v>70</v>
      </c>
      <c r="B69" s="25">
        <v>4059</v>
      </c>
      <c r="C69" s="23">
        <v>7360</v>
      </c>
      <c r="D69" s="25">
        <v>2960</v>
      </c>
      <c r="E69" s="24">
        <v>5413</v>
      </c>
      <c r="H69" s="19" t="s">
        <v>70</v>
      </c>
      <c r="I69" s="25">
        <v>5143</v>
      </c>
      <c r="J69" s="23">
        <v>8932</v>
      </c>
      <c r="K69" s="25">
        <v>3805</v>
      </c>
      <c r="L69" s="24">
        <v>6633</v>
      </c>
      <c r="O69" s="19" t="s">
        <v>70</v>
      </c>
      <c r="P69" s="25">
        <v>7016</v>
      </c>
      <c r="Q69" s="23">
        <v>11675</v>
      </c>
      <c r="R69" s="25">
        <v>5155</v>
      </c>
      <c r="S69" s="24">
        <v>8662</v>
      </c>
      <c r="V69" s="19" t="s">
        <v>70</v>
      </c>
      <c r="W69" s="25">
        <v>13839</v>
      </c>
      <c r="X69" s="23">
        <v>21946</v>
      </c>
      <c r="Y69" s="25">
        <v>10331</v>
      </c>
      <c r="Z69" s="24">
        <v>16692</v>
      </c>
    </row>
    <row r="70" spans="1:26" ht="15" customHeight="1">
      <c r="A70" s="19" t="s">
        <v>71</v>
      </c>
      <c r="B70" s="25">
        <v>4580</v>
      </c>
      <c r="C70" s="23">
        <v>8266</v>
      </c>
      <c r="D70" s="25">
        <v>3361</v>
      </c>
      <c r="E70" s="24">
        <v>6117</v>
      </c>
      <c r="H70" s="19" t="s">
        <v>71</v>
      </c>
      <c r="I70" s="25">
        <v>5761</v>
      </c>
      <c r="J70" s="23">
        <v>9845</v>
      </c>
      <c r="K70" s="25">
        <v>4288</v>
      </c>
      <c r="L70" s="24">
        <v>7337</v>
      </c>
      <c r="O70" s="19" t="s">
        <v>71</v>
      </c>
      <c r="P70" s="25">
        <v>7922</v>
      </c>
      <c r="Q70" s="23">
        <v>13005</v>
      </c>
      <c r="R70" s="25">
        <v>5765</v>
      </c>
      <c r="S70" s="24">
        <v>9579</v>
      </c>
      <c r="V70" s="19" t="s">
        <v>71</v>
      </c>
      <c r="W70" s="25">
        <v>15299</v>
      </c>
      <c r="X70" s="23">
        <v>24176</v>
      </c>
      <c r="Y70" s="25">
        <v>11550</v>
      </c>
      <c r="Z70" s="24">
        <v>18603</v>
      </c>
    </row>
    <row r="71" spans="1:26" ht="15" customHeight="1">
      <c r="A71" s="19" t="s">
        <v>72</v>
      </c>
      <c r="B71" s="25">
        <v>5139</v>
      </c>
      <c r="C71" s="23">
        <v>9021</v>
      </c>
      <c r="D71" s="25">
        <v>3797</v>
      </c>
      <c r="E71" s="24">
        <v>6699</v>
      </c>
      <c r="H71" s="19" t="s">
        <v>72</v>
      </c>
      <c r="I71" s="25">
        <v>6435</v>
      </c>
      <c r="J71" s="23">
        <v>10865</v>
      </c>
      <c r="K71" s="25">
        <v>4818</v>
      </c>
      <c r="L71" s="24">
        <v>8120</v>
      </c>
      <c r="O71" s="19" t="s">
        <v>72</v>
      </c>
      <c r="P71" s="25">
        <v>8957</v>
      </c>
      <c r="Q71" s="23">
        <v>14510</v>
      </c>
      <c r="R71" s="25">
        <v>6437</v>
      </c>
      <c r="S71" s="24">
        <v>10577</v>
      </c>
      <c r="V71" s="19" t="s">
        <v>72</v>
      </c>
      <c r="W71" s="25">
        <v>16878</v>
      </c>
      <c r="X71" s="23">
        <v>26585</v>
      </c>
      <c r="Y71" s="25">
        <v>12882</v>
      </c>
      <c r="Z71" s="24">
        <v>20691</v>
      </c>
    </row>
    <row r="72" spans="1:26" ht="15" customHeight="1">
      <c r="A72" s="19" t="s">
        <v>73</v>
      </c>
      <c r="B72" s="25">
        <v>5759</v>
      </c>
      <c r="C72" s="23">
        <v>9818</v>
      </c>
      <c r="D72" s="25">
        <v>4283</v>
      </c>
      <c r="E72" s="24">
        <v>7316</v>
      </c>
      <c r="H72" s="19" t="s">
        <v>73</v>
      </c>
      <c r="I72" s="25">
        <v>7216</v>
      </c>
      <c r="J72" s="23">
        <v>11981</v>
      </c>
      <c r="K72" s="25">
        <v>5395</v>
      </c>
      <c r="L72" s="24">
        <v>8985</v>
      </c>
      <c r="O72" s="19" t="s">
        <v>73</v>
      </c>
      <c r="P72" s="25">
        <v>10115</v>
      </c>
      <c r="Q72" s="23">
        <v>16219</v>
      </c>
      <c r="R72" s="25">
        <v>7200</v>
      </c>
      <c r="S72" s="24">
        <v>11730</v>
      </c>
      <c r="V72" s="19" t="s">
        <v>73</v>
      </c>
      <c r="W72" s="13"/>
      <c r="X72" s="13"/>
      <c r="Y72" s="13"/>
      <c r="Z72" s="13"/>
    </row>
    <row r="73" spans="1:26" ht="15" customHeight="1">
      <c r="A73" s="19" t="s">
        <v>74</v>
      </c>
      <c r="B73" s="25">
        <v>6440</v>
      </c>
      <c r="C73" s="23">
        <v>10646</v>
      </c>
      <c r="D73" s="25">
        <v>4817</v>
      </c>
      <c r="E73" s="24">
        <v>7956</v>
      </c>
      <c r="H73" s="19" t="s">
        <v>74</v>
      </c>
      <c r="I73" s="25">
        <v>8123</v>
      </c>
      <c r="J73" s="23">
        <v>13312</v>
      </c>
      <c r="K73" s="25">
        <v>6026</v>
      </c>
      <c r="L73" s="24">
        <v>9955</v>
      </c>
      <c r="O73" s="19" t="s">
        <v>74</v>
      </c>
      <c r="P73" s="25">
        <v>11393</v>
      </c>
      <c r="Q73" s="23">
        <v>18131</v>
      </c>
      <c r="R73" s="25">
        <v>8064</v>
      </c>
      <c r="S73" s="24">
        <v>13060</v>
      </c>
      <c r="V73" s="19" t="s">
        <v>74</v>
      </c>
      <c r="W73" s="13"/>
      <c r="X73" s="13"/>
      <c r="Y73" s="13"/>
      <c r="Z73" s="13"/>
    </row>
    <row r="74" spans="1:26" ht="15" customHeight="1">
      <c r="A74" s="19" t="s">
        <v>75</v>
      </c>
      <c r="B74" s="25">
        <v>7180</v>
      </c>
      <c r="C74" s="23">
        <v>11970</v>
      </c>
      <c r="D74" s="25">
        <v>5400</v>
      </c>
      <c r="E74" s="24">
        <v>8967</v>
      </c>
      <c r="H74" s="19" t="s">
        <v>75</v>
      </c>
      <c r="I74" s="25">
        <v>9178</v>
      </c>
      <c r="J74" s="23">
        <v>14900</v>
      </c>
      <c r="K74" s="25">
        <v>6718</v>
      </c>
      <c r="L74" s="24">
        <v>11047</v>
      </c>
      <c r="O74" s="19" t="s">
        <v>75</v>
      </c>
      <c r="P74" s="25">
        <v>12782</v>
      </c>
      <c r="Q74" s="23">
        <v>20239</v>
      </c>
      <c r="R74" s="25">
        <v>9043</v>
      </c>
      <c r="S74" s="24">
        <v>14595</v>
      </c>
      <c r="V74" s="19" t="s">
        <v>75</v>
      </c>
      <c r="W74" s="13"/>
      <c r="X74" s="13"/>
      <c r="Y74" s="13"/>
      <c r="Z74" s="13"/>
    </row>
    <row r="75" spans="1:26" ht="15" customHeight="1">
      <c r="A75" s="19" t="s">
        <v>76</v>
      </c>
      <c r="B75" s="25">
        <v>7981</v>
      </c>
      <c r="C75" s="23">
        <v>13418</v>
      </c>
      <c r="D75" s="25">
        <v>6034</v>
      </c>
      <c r="E75" s="24">
        <v>10073</v>
      </c>
      <c r="H75" s="19" t="s">
        <v>76</v>
      </c>
      <c r="I75" s="25">
        <v>10409</v>
      </c>
      <c r="J75" s="23">
        <v>16702</v>
      </c>
      <c r="K75" s="25">
        <v>7480</v>
      </c>
      <c r="L75" s="24">
        <v>12216</v>
      </c>
      <c r="O75" s="19" t="s">
        <v>76</v>
      </c>
      <c r="P75" s="25">
        <v>14290</v>
      </c>
      <c r="Q75" s="23">
        <v>22517</v>
      </c>
      <c r="R75" s="25">
        <v>10153</v>
      </c>
      <c r="S75" s="24">
        <v>16329</v>
      </c>
      <c r="V75" s="19" t="s">
        <v>76</v>
      </c>
      <c r="W75" s="13"/>
      <c r="X75" s="13"/>
      <c r="Y75" s="13"/>
      <c r="Z75" s="13"/>
    </row>
    <row r="76" spans="1:26" ht="15" customHeight="1">
      <c r="A76" s="19" t="s">
        <v>77</v>
      </c>
      <c r="B76" s="25">
        <v>9084</v>
      </c>
      <c r="C76" s="23">
        <v>14656</v>
      </c>
      <c r="D76" s="25">
        <v>6714</v>
      </c>
      <c r="E76" s="24">
        <v>11067</v>
      </c>
      <c r="H76" s="19" t="s">
        <v>77</v>
      </c>
      <c r="I76" s="25">
        <v>11848</v>
      </c>
      <c r="J76" s="23">
        <v>18754</v>
      </c>
      <c r="K76" s="25">
        <v>8323</v>
      </c>
      <c r="L76" s="24">
        <v>13470</v>
      </c>
      <c r="O76" s="19" t="s">
        <v>77</v>
      </c>
      <c r="P76" s="25">
        <v>15928</v>
      </c>
      <c r="Q76" s="23">
        <v>24977</v>
      </c>
      <c r="R76" s="25">
        <v>11410</v>
      </c>
      <c r="S76" s="24">
        <v>18290</v>
      </c>
      <c r="V76" s="19" t="s">
        <v>77</v>
      </c>
      <c r="W76" s="13"/>
      <c r="X76" s="13"/>
      <c r="Y76" s="13"/>
      <c r="Z76" s="13"/>
    </row>
    <row r="77" spans="1:26" ht="15" customHeight="1">
      <c r="A77" s="19" t="s">
        <v>78</v>
      </c>
      <c r="B77" s="25">
        <v>10340</v>
      </c>
      <c r="C77" s="23">
        <v>16541</v>
      </c>
      <c r="D77" s="25">
        <v>7470</v>
      </c>
      <c r="E77" s="24">
        <v>12212</v>
      </c>
      <c r="H77" s="19" t="s">
        <v>78</v>
      </c>
      <c r="I77" s="25">
        <v>13431</v>
      </c>
      <c r="J77" s="23">
        <v>21127</v>
      </c>
      <c r="K77" s="25">
        <v>9301</v>
      </c>
      <c r="L77" s="24">
        <v>14958</v>
      </c>
      <c r="O77" s="19" t="s">
        <v>78</v>
      </c>
      <c r="P77" s="25">
        <v>17682</v>
      </c>
      <c r="Q77" s="23">
        <v>27665</v>
      </c>
      <c r="R77" s="25">
        <v>12834</v>
      </c>
      <c r="S77" s="24">
        <v>20525</v>
      </c>
      <c r="V77" s="19" t="s">
        <v>78</v>
      </c>
      <c r="W77" s="13"/>
      <c r="X77" s="13"/>
      <c r="Y77" s="13"/>
      <c r="Z77" s="13"/>
    </row>
    <row r="78" spans="1:26" ht="15" customHeight="1">
      <c r="A78" s="19" t="s">
        <v>79</v>
      </c>
      <c r="B78" s="25">
        <v>11769</v>
      </c>
      <c r="C78" s="23">
        <v>18669</v>
      </c>
      <c r="D78" s="25">
        <v>8312</v>
      </c>
      <c r="E78" s="24">
        <v>13475</v>
      </c>
      <c r="H78" s="19" t="s">
        <v>79</v>
      </c>
      <c r="I78" s="25">
        <v>15133</v>
      </c>
      <c r="J78" s="23">
        <v>23698</v>
      </c>
      <c r="K78" s="25">
        <v>10434</v>
      </c>
      <c r="L78" s="24">
        <v>16704</v>
      </c>
      <c r="O78" s="19" t="s">
        <v>79</v>
      </c>
      <c r="P78" s="25">
        <v>19554</v>
      </c>
      <c r="Q78" s="23">
        <v>30544</v>
      </c>
      <c r="R78" s="25">
        <v>14423</v>
      </c>
      <c r="S78" s="24">
        <v>23029</v>
      </c>
      <c r="V78" s="19" t="s">
        <v>79</v>
      </c>
      <c r="W78" s="13"/>
      <c r="X78" s="13"/>
      <c r="Y78" s="13"/>
      <c r="Z78" s="13"/>
    </row>
    <row r="79" spans="1:26" ht="15" customHeight="1">
      <c r="A79" s="19" t="s">
        <v>80</v>
      </c>
      <c r="B79" s="25">
        <v>13396</v>
      </c>
      <c r="C79" s="23">
        <v>21070</v>
      </c>
      <c r="D79" s="25">
        <v>9248</v>
      </c>
      <c r="E79" s="24">
        <v>14869</v>
      </c>
      <c r="H79" s="19" t="s">
        <v>80</v>
      </c>
      <c r="I79" s="25">
        <v>16913</v>
      </c>
      <c r="J79" s="23">
        <v>26412</v>
      </c>
      <c r="K79" s="25">
        <v>11741</v>
      </c>
      <c r="L79" s="24">
        <v>18744</v>
      </c>
      <c r="O79" s="19" t="s">
        <v>80</v>
      </c>
      <c r="P79" s="25">
        <v>21545</v>
      </c>
      <c r="Q79" s="23">
        <v>33618</v>
      </c>
      <c r="R79" s="25">
        <v>16166</v>
      </c>
      <c r="S79" s="24">
        <v>25787</v>
      </c>
      <c r="V79" s="19" t="s">
        <v>80</v>
      </c>
      <c r="W79" s="13"/>
      <c r="X79" s="13"/>
      <c r="Y79" s="13"/>
      <c r="Z79" s="13"/>
    </row>
    <row r="80" spans="1:26" ht="15" customHeight="1">
      <c r="A80" s="19" t="s">
        <v>81</v>
      </c>
      <c r="B80" s="25">
        <v>15248</v>
      </c>
      <c r="C80" s="23">
        <v>23781</v>
      </c>
      <c r="D80" s="25">
        <v>10290</v>
      </c>
      <c r="E80" s="24">
        <v>16407</v>
      </c>
      <c r="H80" s="19" t="s">
        <v>81</v>
      </c>
      <c r="I80" s="25">
        <v>18761</v>
      </c>
      <c r="J80" s="23">
        <v>29260</v>
      </c>
      <c r="K80" s="25">
        <v>13244</v>
      </c>
      <c r="L80" s="24">
        <v>21116</v>
      </c>
      <c r="O80" s="19" t="s">
        <v>81</v>
      </c>
      <c r="P80" s="25">
        <v>23653</v>
      </c>
      <c r="Q80" s="23">
        <v>36889</v>
      </c>
      <c r="R80" s="25">
        <v>18072</v>
      </c>
      <c r="S80" s="24">
        <v>28814</v>
      </c>
      <c r="V80" s="19" t="s">
        <v>81</v>
      </c>
      <c r="W80" s="13"/>
      <c r="X80" s="13"/>
      <c r="Y80" s="13"/>
      <c r="Z80" s="13"/>
    </row>
    <row r="81" spans="1:26" ht="15" customHeight="1">
      <c r="A81" s="19" t="s">
        <v>82</v>
      </c>
      <c r="B81" s="25">
        <v>17082</v>
      </c>
      <c r="C81" s="23">
        <v>26641</v>
      </c>
      <c r="D81" s="25">
        <v>11655</v>
      </c>
      <c r="E81" s="24">
        <v>18583</v>
      </c>
      <c r="H81" s="19" t="s">
        <v>82</v>
      </c>
      <c r="I81" s="25">
        <v>20666</v>
      </c>
      <c r="J81" s="23">
        <v>32230</v>
      </c>
      <c r="K81" s="25">
        <v>14967</v>
      </c>
      <c r="L81" s="24">
        <v>23864</v>
      </c>
      <c r="O81" s="19" t="s">
        <v>82</v>
      </c>
      <c r="P81" s="25">
        <v>25876</v>
      </c>
      <c r="Q81" s="23">
        <v>40356</v>
      </c>
      <c r="R81" s="25">
        <v>20149</v>
      </c>
      <c r="S81" s="24">
        <v>32126</v>
      </c>
      <c r="V81" s="19" t="s">
        <v>82</v>
      </c>
      <c r="W81" s="13"/>
      <c r="X81" s="13"/>
      <c r="Y81" s="13"/>
      <c r="Z81" s="13"/>
    </row>
    <row r="82" spans="1:26" ht="15" customHeight="1">
      <c r="A82" s="19" t="s">
        <v>83</v>
      </c>
      <c r="B82" s="25">
        <v>18933</v>
      </c>
      <c r="C82" s="23">
        <v>29527</v>
      </c>
      <c r="D82" s="25">
        <v>13190</v>
      </c>
      <c r="E82" s="24">
        <v>21030</v>
      </c>
      <c r="H82" s="19" t="s">
        <v>83</v>
      </c>
      <c r="I82" s="25">
        <v>22662</v>
      </c>
      <c r="J82" s="23">
        <v>35344</v>
      </c>
      <c r="K82" s="25">
        <v>16895</v>
      </c>
      <c r="L82" s="24">
        <v>26937</v>
      </c>
      <c r="O82" s="19" t="s">
        <v>83</v>
      </c>
      <c r="P82" s="13"/>
      <c r="Q82" s="13"/>
      <c r="R82" s="13"/>
      <c r="S82" s="13"/>
      <c r="V82" s="19" t="s">
        <v>83</v>
      </c>
      <c r="W82" s="13"/>
      <c r="X82" s="13"/>
      <c r="Y82" s="13"/>
      <c r="Z82" s="13"/>
    </row>
    <row r="83" spans="1:26" ht="15" customHeight="1">
      <c r="A83" s="19" t="s">
        <v>84</v>
      </c>
      <c r="B83" s="25">
        <v>20758</v>
      </c>
      <c r="C83" s="23">
        <v>32374</v>
      </c>
      <c r="D83" s="25">
        <v>14912</v>
      </c>
      <c r="E83" s="24">
        <v>23776</v>
      </c>
      <c r="H83" s="19" t="s">
        <v>84</v>
      </c>
      <c r="I83" s="25">
        <v>24781</v>
      </c>
      <c r="J83" s="23">
        <v>38649</v>
      </c>
      <c r="K83" s="25">
        <v>19006</v>
      </c>
      <c r="L83" s="24">
        <v>30304</v>
      </c>
      <c r="O83" s="19" t="s">
        <v>84</v>
      </c>
      <c r="P83" s="13"/>
      <c r="Q83" s="13"/>
      <c r="R83" s="13"/>
      <c r="S83" s="13"/>
      <c r="V83" s="19" t="s">
        <v>84</v>
      </c>
      <c r="W83" s="13"/>
      <c r="X83" s="13"/>
      <c r="Y83" s="13"/>
      <c r="Z83" s="13"/>
    </row>
    <row r="84" spans="1:26" ht="15" customHeight="1">
      <c r="A84" s="19" t="s">
        <v>85</v>
      </c>
      <c r="B84" s="25">
        <v>22733</v>
      </c>
      <c r="C84" s="23">
        <v>35454</v>
      </c>
      <c r="D84" s="25">
        <v>16840</v>
      </c>
      <c r="E84" s="24">
        <v>26850</v>
      </c>
      <c r="H84" s="19" t="s">
        <v>85</v>
      </c>
      <c r="I84" s="25">
        <v>27065</v>
      </c>
      <c r="J84" s="23">
        <v>42211</v>
      </c>
      <c r="K84" s="25">
        <v>21258</v>
      </c>
      <c r="L84" s="24">
        <v>33894</v>
      </c>
      <c r="O84" s="19" t="s">
        <v>85</v>
      </c>
      <c r="P84" s="13"/>
      <c r="Q84" s="13"/>
      <c r="R84" s="13"/>
      <c r="S84" s="13"/>
      <c r="V84" s="19" t="s">
        <v>85</v>
      </c>
      <c r="W84" s="13"/>
      <c r="X84" s="13"/>
      <c r="Y84" s="13"/>
      <c r="Z84" s="13"/>
    </row>
    <row r="85" spans="1:26" ht="15" customHeight="1">
      <c r="A85" s="19" t="s">
        <v>86</v>
      </c>
      <c r="B85" s="25">
        <v>24866</v>
      </c>
      <c r="C85" s="23">
        <v>38781</v>
      </c>
      <c r="D85" s="25">
        <v>18994</v>
      </c>
      <c r="E85" s="24">
        <v>30284</v>
      </c>
      <c r="H85" s="19" t="s">
        <v>86</v>
      </c>
      <c r="I85" s="25">
        <v>29520</v>
      </c>
      <c r="J85" s="23">
        <v>46040</v>
      </c>
      <c r="K85" s="25">
        <v>23646</v>
      </c>
      <c r="L85" s="24">
        <v>37701</v>
      </c>
      <c r="O85" s="19" t="s">
        <v>86</v>
      </c>
      <c r="P85" s="13"/>
      <c r="Q85" s="13"/>
      <c r="R85" s="13"/>
      <c r="S85" s="13"/>
      <c r="V85" s="19" t="s">
        <v>86</v>
      </c>
      <c r="W85" s="13"/>
      <c r="X85" s="13"/>
      <c r="Y85" s="13"/>
      <c r="Z85" s="13"/>
    </row>
    <row r="86" spans="1:26" ht="15" customHeight="1">
      <c r="A86" s="19" t="s">
        <v>87</v>
      </c>
      <c r="B86" s="25">
        <v>27165</v>
      </c>
      <c r="C86" s="23">
        <v>42367</v>
      </c>
      <c r="D86" s="25">
        <v>21392</v>
      </c>
      <c r="E86" s="24">
        <v>34107</v>
      </c>
      <c r="H86" s="19" t="s">
        <v>87</v>
      </c>
      <c r="I86" s="25">
        <v>32153</v>
      </c>
      <c r="J86" s="23">
        <v>50147</v>
      </c>
      <c r="K86" s="25">
        <v>26162</v>
      </c>
      <c r="L86" s="24">
        <v>41712</v>
      </c>
      <c r="O86" s="19" t="s">
        <v>87</v>
      </c>
      <c r="P86" s="13"/>
      <c r="Q86" s="13"/>
      <c r="R86" s="13"/>
      <c r="S86" s="13"/>
      <c r="V86" s="19" t="s">
        <v>87</v>
      </c>
      <c r="W86" s="13"/>
      <c r="X86" s="13"/>
      <c r="Y86" s="13"/>
      <c r="Z86" s="13"/>
    </row>
    <row r="87" spans="1:26" ht="15" customHeight="1">
      <c r="A87" s="19" t="s">
        <v>88</v>
      </c>
      <c r="B87" s="25">
        <v>29637</v>
      </c>
      <c r="C87" s="23">
        <v>46223</v>
      </c>
      <c r="D87" s="25">
        <v>23854</v>
      </c>
      <c r="E87" s="24">
        <v>38032</v>
      </c>
      <c r="H87" s="19" t="s">
        <v>88</v>
      </c>
      <c r="I87" s="13"/>
      <c r="J87" s="13"/>
      <c r="K87" s="13"/>
      <c r="L87" s="13"/>
      <c r="O87" s="19" t="s">
        <v>88</v>
      </c>
      <c r="P87" s="13"/>
      <c r="Q87" s="13"/>
      <c r="R87" s="13"/>
      <c r="S87" s="13"/>
      <c r="V87" s="19" t="s">
        <v>88</v>
      </c>
      <c r="W87" s="13"/>
      <c r="X87" s="13"/>
      <c r="Y87" s="13"/>
      <c r="Z87" s="13"/>
    </row>
    <row r="88" spans="1:26" ht="15" customHeight="1">
      <c r="A88" s="19" t="s">
        <v>89</v>
      </c>
      <c r="B88" s="25">
        <v>32291</v>
      </c>
      <c r="C88" s="23">
        <v>50361</v>
      </c>
      <c r="D88" s="25">
        <v>26285</v>
      </c>
      <c r="E88" s="24">
        <v>41909</v>
      </c>
      <c r="H88" s="19" t="s">
        <v>89</v>
      </c>
      <c r="I88" s="13"/>
      <c r="J88" s="13"/>
      <c r="K88" s="13"/>
      <c r="L88" s="13"/>
      <c r="O88" s="19" t="s">
        <v>89</v>
      </c>
      <c r="P88" s="13"/>
      <c r="Q88" s="13"/>
      <c r="R88" s="13"/>
      <c r="S88" s="13"/>
      <c r="V88" s="19" t="s">
        <v>89</v>
      </c>
      <c r="W88" s="13"/>
      <c r="X88" s="13"/>
      <c r="Y88" s="13"/>
      <c r="Z88" s="13"/>
    </row>
    <row r="89" spans="1:26" ht="15" customHeight="1">
      <c r="A89" s="19" t="s">
        <v>90</v>
      </c>
      <c r="B89" s="25">
        <v>35132</v>
      </c>
      <c r="C89" s="23">
        <v>54792</v>
      </c>
      <c r="D89" s="25">
        <v>28899</v>
      </c>
      <c r="E89" s="24">
        <v>46077</v>
      </c>
      <c r="H89" s="19" t="s">
        <v>90</v>
      </c>
      <c r="I89" s="13"/>
      <c r="J89" s="13"/>
      <c r="K89" s="13"/>
      <c r="L89" s="13"/>
      <c r="O89" s="19" t="s">
        <v>90</v>
      </c>
      <c r="P89" s="13"/>
      <c r="Q89" s="13"/>
      <c r="R89" s="13"/>
      <c r="S89" s="13"/>
      <c r="V89" s="19" t="s">
        <v>90</v>
      </c>
      <c r="W89" s="13"/>
      <c r="X89" s="13"/>
      <c r="Y89" s="13"/>
      <c r="Z89" s="13"/>
    </row>
    <row r="90" spans="1:26" ht="15" customHeight="1">
      <c r="A90" s="19" t="s">
        <v>91</v>
      </c>
      <c r="B90" s="25">
        <v>38165</v>
      </c>
      <c r="C90" s="23">
        <v>59523</v>
      </c>
      <c r="D90" s="25">
        <v>31700</v>
      </c>
      <c r="E90" s="24">
        <v>50543</v>
      </c>
      <c r="H90" s="19" t="s">
        <v>91</v>
      </c>
      <c r="I90" s="13"/>
      <c r="J90" s="13"/>
      <c r="K90" s="13"/>
      <c r="L90" s="13"/>
      <c r="O90" s="19" t="s">
        <v>91</v>
      </c>
      <c r="P90" s="13"/>
      <c r="Q90" s="13"/>
      <c r="R90" s="13"/>
      <c r="S90" s="13"/>
      <c r="V90" s="19" t="s">
        <v>91</v>
      </c>
      <c r="W90" s="13"/>
      <c r="X90" s="13"/>
      <c r="Y90" s="13"/>
      <c r="Z90" s="13"/>
    </row>
    <row r="92" spans="1:26" ht="14.4">
      <c r="A92" s="48" t="s">
        <v>92</v>
      </c>
      <c r="H92" s="48" t="s">
        <v>92</v>
      </c>
      <c r="O92" s="48" t="s">
        <v>92</v>
      </c>
      <c r="V92" s="48" t="s">
        <v>92</v>
      </c>
    </row>
    <row r="93" spans="1:26" s="26" customFormat="1" ht="14.25" customHeight="1">
      <c r="A93" s="34" t="s">
        <v>93</v>
      </c>
      <c r="B93" s="34"/>
      <c r="C93" s="34"/>
      <c r="D93" s="34"/>
      <c r="E93" s="34"/>
      <c r="H93" s="34" t="s">
        <v>93</v>
      </c>
      <c r="I93" s="34"/>
      <c r="J93" s="34"/>
      <c r="K93" s="34"/>
      <c r="L93" s="34"/>
      <c r="O93" s="34" t="s">
        <v>93</v>
      </c>
      <c r="P93" s="34"/>
      <c r="Q93" s="34"/>
      <c r="R93" s="34"/>
      <c r="S93" s="34"/>
      <c r="V93" s="34" t="s">
        <v>93</v>
      </c>
      <c r="W93" s="34"/>
      <c r="X93" s="34"/>
      <c r="Y93" s="34"/>
      <c r="Z93" s="34"/>
    </row>
    <row r="94" spans="1:26" s="26" customFormat="1" ht="14.25" customHeight="1">
      <c r="A94" s="34"/>
      <c r="B94" s="34"/>
      <c r="C94" s="34"/>
      <c r="D94" s="34"/>
      <c r="E94" s="34"/>
      <c r="H94" s="34"/>
      <c r="I94" s="34"/>
      <c r="J94" s="34"/>
      <c r="K94" s="34"/>
      <c r="L94" s="34"/>
      <c r="O94" s="34"/>
      <c r="P94" s="34"/>
      <c r="Q94" s="34"/>
      <c r="R94" s="34"/>
      <c r="S94" s="34"/>
      <c r="V94" s="34"/>
      <c r="W94" s="34"/>
      <c r="X94" s="34"/>
      <c r="Y94" s="34"/>
      <c r="Z94" s="34"/>
    </row>
    <row r="95" spans="1:26" s="26" customFormat="1" ht="14.25" customHeight="1">
      <c r="A95" s="34" t="s">
        <v>119</v>
      </c>
      <c r="B95" s="34"/>
      <c r="C95" s="34"/>
      <c r="D95" s="34"/>
      <c r="E95" s="34"/>
      <c r="H95" s="34" t="s">
        <v>119</v>
      </c>
      <c r="I95" s="34"/>
      <c r="J95" s="34"/>
      <c r="K95" s="34"/>
      <c r="L95" s="34"/>
      <c r="O95" s="34" t="s">
        <v>119</v>
      </c>
      <c r="P95" s="34"/>
      <c r="Q95" s="34"/>
      <c r="R95" s="34"/>
      <c r="S95" s="34"/>
      <c r="V95" s="34" t="s">
        <v>119</v>
      </c>
      <c r="W95" s="34"/>
      <c r="X95" s="34"/>
      <c r="Y95" s="34"/>
      <c r="Z95" s="34"/>
    </row>
    <row r="96" spans="1:26" s="26" customFormat="1" ht="32.4" customHeight="1">
      <c r="A96" s="34" t="s">
        <v>118</v>
      </c>
      <c r="B96" s="34"/>
      <c r="C96" s="34"/>
      <c r="D96" s="34"/>
      <c r="E96" s="34"/>
      <c r="H96" s="34" t="s">
        <v>118</v>
      </c>
      <c r="I96" s="34"/>
      <c r="J96" s="34"/>
      <c r="K96" s="34"/>
      <c r="L96" s="34"/>
      <c r="O96" s="34" t="s">
        <v>118</v>
      </c>
      <c r="P96" s="34"/>
      <c r="Q96" s="34"/>
      <c r="R96" s="34"/>
      <c r="S96" s="34"/>
      <c r="V96" s="34" t="s">
        <v>118</v>
      </c>
      <c r="W96" s="34"/>
      <c r="X96" s="34"/>
      <c r="Y96" s="34"/>
      <c r="Z96" s="34"/>
    </row>
    <row r="97" spans="1:26" s="26" customFormat="1" ht="14.25" customHeight="1">
      <c r="A97" s="34"/>
      <c r="B97" s="34"/>
      <c r="C97" s="34"/>
      <c r="D97" s="34"/>
      <c r="E97" s="34"/>
      <c r="H97" s="34"/>
      <c r="I97" s="34"/>
      <c r="J97" s="34"/>
      <c r="K97" s="34"/>
      <c r="L97" s="34"/>
      <c r="O97" s="34"/>
      <c r="P97" s="34"/>
      <c r="Q97" s="34"/>
      <c r="R97" s="34"/>
      <c r="S97" s="34"/>
      <c r="V97" s="34"/>
      <c r="W97" s="34"/>
      <c r="X97" s="34"/>
      <c r="Y97" s="34"/>
      <c r="Z97" s="34"/>
    </row>
    <row r="98" spans="1:26" s="26" customFormat="1" ht="14.25" customHeight="1">
      <c r="A98" s="34" t="s">
        <v>114</v>
      </c>
      <c r="B98" s="34"/>
      <c r="C98" s="34"/>
      <c r="D98" s="34"/>
      <c r="E98" s="34"/>
      <c r="H98" s="34" t="s">
        <v>114</v>
      </c>
      <c r="I98" s="34"/>
      <c r="J98" s="34"/>
      <c r="K98" s="34"/>
      <c r="L98" s="34"/>
      <c r="O98" s="34" t="s">
        <v>114</v>
      </c>
      <c r="P98" s="34"/>
      <c r="Q98" s="34"/>
      <c r="R98" s="34"/>
      <c r="S98" s="34"/>
      <c r="V98" s="34" t="s">
        <v>114</v>
      </c>
      <c r="W98" s="34"/>
      <c r="X98" s="34"/>
      <c r="Y98" s="34"/>
      <c r="Z98" s="34"/>
    </row>
    <row r="99" spans="1:26" s="26" customFormat="1" ht="14.25" customHeight="1">
      <c r="A99" s="34" t="s">
        <v>95</v>
      </c>
      <c r="B99" s="34"/>
      <c r="C99" s="34"/>
      <c r="D99" s="34"/>
      <c r="E99" s="34"/>
      <c r="H99" s="34" t="s">
        <v>95</v>
      </c>
      <c r="I99" s="34"/>
      <c r="J99" s="34"/>
      <c r="K99" s="34"/>
      <c r="L99" s="34"/>
      <c r="O99" s="34" t="s">
        <v>95</v>
      </c>
      <c r="P99" s="34"/>
      <c r="Q99" s="34"/>
      <c r="R99" s="34"/>
      <c r="S99" s="34"/>
      <c r="V99" s="34" t="s">
        <v>95</v>
      </c>
      <c r="W99" s="34"/>
      <c r="X99" s="34"/>
      <c r="Y99" s="34"/>
      <c r="Z99" s="34"/>
    </row>
  </sheetData>
  <mergeCells count="52">
    <mergeCell ref="A2:E2"/>
    <mergeCell ref="H2:L2"/>
    <mergeCell ref="O2:S2"/>
    <mergeCell ref="V2:Z2"/>
    <mergeCell ref="A3:E3"/>
    <mergeCell ref="H3:L3"/>
    <mergeCell ref="O3:S3"/>
    <mergeCell ref="V3:Z3"/>
    <mergeCell ref="A4:E4"/>
    <mergeCell ref="H4:L4"/>
    <mergeCell ref="O4:S4"/>
    <mergeCell ref="V4:Z4"/>
    <mergeCell ref="A5:E5"/>
    <mergeCell ref="H5:L5"/>
    <mergeCell ref="O5:S5"/>
    <mergeCell ref="V5:Z5"/>
    <mergeCell ref="A93:E93"/>
    <mergeCell ref="H93:L93"/>
    <mergeCell ref="O93:S93"/>
    <mergeCell ref="V93:Z93"/>
    <mergeCell ref="R7:S7"/>
    <mergeCell ref="W7:X7"/>
    <mergeCell ref="Y7:Z7"/>
    <mergeCell ref="B7:C7"/>
    <mergeCell ref="D7:E7"/>
    <mergeCell ref="I7:J7"/>
    <mergeCell ref="K7:L7"/>
    <mergeCell ref="P7:Q7"/>
    <mergeCell ref="A94:E94"/>
    <mergeCell ref="H94:L94"/>
    <mergeCell ref="O94:S94"/>
    <mergeCell ref="V94:Z94"/>
    <mergeCell ref="A95:E95"/>
    <mergeCell ref="H95:L95"/>
    <mergeCell ref="O95:S95"/>
    <mergeCell ref="V95:Z95"/>
    <mergeCell ref="A96:E96"/>
    <mergeCell ref="H96:L96"/>
    <mergeCell ref="O96:S96"/>
    <mergeCell ref="V96:Z96"/>
    <mergeCell ref="A97:E97"/>
    <mergeCell ref="H97:L97"/>
    <mergeCell ref="O97:S97"/>
    <mergeCell ref="V97:Z97"/>
    <mergeCell ref="A98:E98"/>
    <mergeCell ref="H98:L98"/>
    <mergeCell ref="O98:S98"/>
    <mergeCell ref="V98:Z98"/>
    <mergeCell ref="A99:E99"/>
    <mergeCell ref="H99:L99"/>
    <mergeCell ref="O99:S99"/>
    <mergeCell ref="V99:Z99"/>
  </mergeCells>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9"/>
  <sheetViews>
    <sheetView zoomScaleNormal="100" workbookViewId="0"/>
  </sheetViews>
  <sheetFormatPr defaultColWidth="8.6640625" defaultRowHeight="14.4"/>
  <cols>
    <col min="1" max="1" width="10" customWidth="1"/>
    <col min="2" max="2" width="20" customWidth="1"/>
    <col min="3" max="3" width="26" customWidth="1"/>
    <col min="4" max="5" width="22" customWidth="1"/>
    <col min="6" max="6" width="24" customWidth="1"/>
  </cols>
  <sheetData>
    <row r="1" spans="1:6" ht="15" customHeight="1">
      <c r="A1" s="5" t="s">
        <v>103</v>
      </c>
      <c r="B1" s="5" t="s">
        <v>104</v>
      </c>
      <c r="C1" s="5" t="s">
        <v>105</v>
      </c>
      <c r="D1" s="5" t="s">
        <v>106</v>
      </c>
      <c r="E1" s="5" t="s">
        <v>107</v>
      </c>
      <c r="F1" s="5" t="s">
        <v>108</v>
      </c>
    </row>
    <row r="2" spans="1:6" ht="16.5" customHeight="1">
      <c r="A2" t="s">
        <v>10</v>
      </c>
      <c r="B2" s="6" t="s">
        <v>4</v>
      </c>
      <c r="C2" s="6" t="s">
        <v>109</v>
      </c>
      <c r="D2" s="7">
        <v>3.6999999999999998E-5</v>
      </c>
      <c r="E2">
        <v>37</v>
      </c>
      <c r="F2" s="8">
        <v>100000</v>
      </c>
    </row>
    <row r="3" spans="1:6" ht="16.5" customHeight="1">
      <c r="A3" t="s">
        <v>11</v>
      </c>
      <c r="B3" s="6" t="s">
        <v>4</v>
      </c>
      <c r="C3" s="6" t="s">
        <v>109</v>
      </c>
      <c r="D3" s="7">
        <v>4.3000000000000002E-5</v>
      </c>
      <c r="E3">
        <v>43</v>
      </c>
      <c r="F3" s="8">
        <v>200000</v>
      </c>
    </row>
    <row r="4" spans="1:6" ht="16.5" customHeight="1">
      <c r="A4" t="s">
        <v>12</v>
      </c>
      <c r="B4" s="6" t="s">
        <v>4</v>
      </c>
      <c r="C4" s="6" t="s">
        <v>109</v>
      </c>
      <c r="D4" s="7">
        <v>4.6E-5</v>
      </c>
      <c r="E4">
        <v>46</v>
      </c>
      <c r="F4" s="8">
        <v>300000</v>
      </c>
    </row>
    <row r="5" spans="1:6" ht="16.5" customHeight="1">
      <c r="A5" t="s">
        <v>13</v>
      </c>
      <c r="B5" s="6" t="s">
        <v>4</v>
      </c>
      <c r="C5" s="6" t="s">
        <v>109</v>
      </c>
      <c r="D5" s="7">
        <v>4.8999999999999998E-5</v>
      </c>
      <c r="E5">
        <v>49</v>
      </c>
      <c r="F5" s="8">
        <v>400000</v>
      </c>
    </row>
    <row r="6" spans="1:6" ht="16.5" customHeight="1">
      <c r="A6" t="s">
        <v>14</v>
      </c>
      <c r="B6" s="6" t="s">
        <v>4</v>
      </c>
      <c r="C6" s="6" t="s">
        <v>109</v>
      </c>
      <c r="D6" s="7">
        <v>5.0000000000000002E-5</v>
      </c>
      <c r="E6">
        <v>50</v>
      </c>
      <c r="F6" s="8">
        <v>500000</v>
      </c>
    </row>
    <row r="7" spans="1:6" ht="16.5" customHeight="1">
      <c r="A7" t="s">
        <v>15</v>
      </c>
      <c r="B7" s="6" t="s">
        <v>4</v>
      </c>
      <c r="C7" s="6" t="s">
        <v>109</v>
      </c>
      <c r="D7" s="7">
        <v>4.8999999999999998E-5</v>
      </c>
      <c r="E7">
        <v>49</v>
      </c>
      <c r="F7" s="8">
        <v>600000</v>
      </c>
    </row>
    <row r="8" spans="1:6" ht="16.5" customHeight="1">
      <c r="A8" t="s">
        <v>16</v>
      </c>
      <c r="B8" s="6" t="s">
        <v>4</v>
      </c>
      <c r="C8" s="6" t="s">
        <v>109</v>
      </c>
      <c r="D8" s="7">
        <v>4.8000000000000001E-5</v>
      </c>
      <c r="E8">
        <v>48</v>
      </c>
      <c r="F8" s="8">
        <v>700000</v>
      </c>
    </row>
    <row r="9" spans="1:6" ht="16.5" customHeight="1">
      <c r="A9" t="s">
        <v>17</v>
      </c>
      <c r="B9" s="6" t="s">
        <v>4</v>
      </c>
      <c r="C9" s="6" t="s">
        <v>109</v>
      </c>
      <c r="D9" s="7">
        <v>4.6999999999999997E-5</v>
      </c>
      <c r="E9">
        <v>47</v>
      </c>
      <c r="F9" s="8">
        <v>800000</v>
      </c>
    </row>
    <row r="10" spans="1:6" ht="16.5" customHeight="1">
      <c r="A10" t="s">
        <v>18</v>
      </c>
      <c r="B10" s="6" t="s">
        <v>4</v>
      </c>
      <c r="C10" s="6" t="s">
        <v>109</v>
      </c>
      <c r="D10" s="7">
        <v>4.3999999999999999E-5</v>
      </c>
      <c r="E10">
        <v>44</v>
      </c>
      <c r="F10" s="8">
        <v>900000</v>
      </c>
    </row>
    <row r="11" spans="1:6" ht="16.5" customHeight="1">
      <c r="A11" t="s">
        <v>19</v>
      </c>
      <c r="B11" s="6" t="s">
        <v>4</v>
      </c>
      <c r="C11" s="6" t="s">
        <v>109</v>
      </c>
      <c r="D11" s="7">
        <v>4.1E-5</v>
      </c>
      <c r="E11">
        <v>41</v>
      </c>
      <c r="F11" s="8">
        <v>1000000</v>
      </c>
    </row>
    <row r="12" spans="1:6" ht="16.5" customHeight="1">
      <c r="A12" t="s">
        <v>20</v>
      </c>
      <c r="B12" s="6" t="s">
        <v>4</v>
      </c>
      <c r="C12" s="6" t="s">
        <v>109</v>
      </c>
      <c r="D12" s="7">
        <v>4.0000000000000003E-5</v>
      </c>
      <c r="E12">
        <v>40</v>
      </c>
      <c r="F12" s="8">
        <v>1100000</v>
      </c>
    </row>
    <row r="13" spans="1:6" ht="16.5" customHeight="1">
      <c r="A13" t="s">
        <v>21</v>
      </c>
      <c r="B13" s="6" t="s">
        <v>4</v>
      </c>
      <c r="C13" s="6" t="s">
        <v>109</v>
      </c>
      <c r="D13" s="7">
        <v>3.8000000000000002E-5</v>
      </c>
      <c r="E13">
        <v>38</v>
      </c>
      <c r="F13" s="8">
        <v>1200000</v>
      </c>
    </row>
    <row r="14" spans="1:6" ht="16.5" customHeight="1">
      <c r="A14" t="s">
        <v>22</v>
      </c>
      <c r="B14" s="6" t="s">
        <v>4</v>
      </c>
      <c r="C14" s="6" t="s">
        <v>109</v>
      </c>
      <c r="D14" s="7">
        <v>3.8000000000000002E-5</v>
      </c>
      <c r="E14">
        <v>38</v>
      </c>
      <c r="F14" s="8">
        <v>1300000</v>
      </c>
    </row>
    <row r="15" spans="1:6" ht="16.5" customHeight="1">
      <c r="A15" t="s">
        <v>23</v>
      </c>
      <c r="B15" s="6" t="s">
        <v>4</v>
      </c>
      <c r="C15" s="6" t="s">
        <v>109</v>
      </c>
      <c r="D15" s="7">
        <v>4.0000000000000003E-5</v>
      </c>
      <c r="E15">
        <v>40</v>
      </c>
      <c r="F15" s="8">
        <v>1400000</v>
      </c>
    </row>
    <row r="16" spans="1:6" ht="16.5" customHeight="1">
      <c r="A16" t="s">
        <v>24</v>
      </c>
      <c r="B16" s="6" t="s">
        <v>4</v>
      </c>
      <c r="C16" s="6" t="s">
        <v>109</v>
      </c>
      <c r="D16" s="7">
        <v>4.1999999999999998E-5</v>
      </c>
      <c r="E16">
        <v>42</v>
      </c>
      <c r="F16" s="8">
        <v>1500000</v>
      </c>
    </row>
    <row r="17" spans="1:6" ht="16.5" customHeight="1">
      <c r="A17" t="s">
        <v>25</v>
      </c>
      <c r="B17" s="6" t="s">
        <v>4</v>
      </c>
      <c r="C17" s="6" t="s">
        <v>109</v>
      </c>
      <c r="D17" s="7">
        <v>4.5000000000000003E-5</v>
      </c>
      <c r="E17">
        <v>45</v>
      </c>
      <c r="F17" s="8">
        <v>1600000</v>
      </c>
    </row>
    <row r="18" spans="1:6" ht="16.5" customHeight="1">
      <c r="A18" t="s">
        <v>26</v>
      </c>
      <c r="B18" s="6" t="s">
        <v>4</v>
      </c>
      <c r="C18" s="6" t="s">
        <v>109</v>
      </c>
      <c r="D18" s="7">
        <v>4.8999999999999998E-5</v>
      </c>
      <c r="E18">
        <v>49</v>
      </c>
      <c r="F18" s="8">
        <v>1700000</v>
      </c>
    </row>
    <row r="19" spans="1:6" ht="16.5" customHeight="1">
      <c r="A19" t="s">
        <v>27</v>
      </c>
      <c r="B19" s="6" t="s">
        <v>4</v>
      </c>
      <c r="C19" s="6" t="s">
        <v>109</v>
      </c>
      <c r="D19" s="7">
        <v>5.3000000000000001E-5</v>
      </c>
      <c r="E19">
        <v>53</v>
      </c>
      <c r="F19" s="8">
        <v>1800000</v>
      </c>
    </row>
    <row r="20" spans="1:6" ht="16.5" customHeight="1">
      <c r="A20" t="s">
        <v>28</v>
      </c>
      <c r="B20" s="6" t="s">
        <v>4</v>
      </c>
      <c r="C20" s="6" t="s">
        <v>109</v>
      </c>
      <c r="D20" s="7">
        <v>5.5999999999999999E-5</v>
      </c>
      <c r="E20">
        <v>56</v>
      </c>
      <c r="F20" s="8">
        <v>1900000</v>
      </c>
    </row>
    <row r="21" spans="1:6" ht="16.5" customHeight="1">
      <c r="A21" t="s">
        <v>29</v>
      </c>
      <c r="B21" s="6" t="s">
        <v>4</v>
      </c>
      <c r="C21" s="6" t="s">
        <v>109</v>
      </c>
      <c r="D21" s="7">
        <v>5.8999999999999998E-5</v>
      </c>
      <c r="E21">
        <v>59</v>
      </c>
      <c r="F21" s="8">
        <v>2000000</v>
      </c>
    </row>
    <row r="22" spans="1:6" ht="16.5" customHeight="1">
      <c r="A22" t="s">
        <v>30</v>
      </c>
      <c r="B22" s="6" t="s">
        <v>4</v>
      </c>
      <c r="C22" s="6" t="s">
        <v>109</v>
      </c>
      <c r="D22" s="7">
        <v>6.2000000000000003E-5</v>
      </c>
      <c r="E22">
        <v>62</v>
      </c>
      <c r="F22" s="8">
        <v>2100000</v>
      </c>
    </row>
    <row r="23" spans="1:6" ht="16.5" customHeight="1">
      <c r="A23" t="s">
        <v>31</v>
      </c>
      <c r="B23" s="6" t="s">
        <v>4</v>
      </c>
      <c r="C23" s="6" t="s">
        <v>109</v>
      </c>
      <c r="D23" s="7">
        <v>6.4999999999999994E-5</v>
      </c>
      <c r="E23">
        <v>65</v>
      </c>
      <c r="F23" s="8">
        <v>2200000</v>
      </c>
    </row>
    <row r="24" spans="1:6" ht="16.5" customHeight="1">
      <c r="A24" t="s">
        <v>32</v>
      </c>
      <c r="B24" s="6" t="s">
        <v>4</v>
      </c>
      <c r="C24" s="6" t="s">
        <v>109</v>
      </c>
      <c r="D24" s="7">
        <v>6.7999999999999999E-5</v>
      </c>
      <c r="E24">
        <v>68</v>
      </c>
      <c r="F24" s="8">
        <v>2300000</v>
      </c>
    </row>
    <row r="25" spans="1:6" ht="16.5" customHeight="1">
      <c r="A25" t="s">
        <v>33</v>
      </c>
      <c r="B25" s="6" t="s">
        <v>4</v>
      </c>
      <c r="C25" s="6" t="s">
        <v>109</v>
      </c>
      <c r="D25" s="7">
        <v>7.4999999999999993E-5</v>
      </c>
      <c r="E25">
        <v>75</v>
      </c>
      <c r="F25" s="8">
        <v>2400000</v>
      </c>
    </row>
    <row r="26" spans="1:6" ht="16.5" customHeight="1">
      <c r="A26" t="s">
        <v>34</v>
      </c>
      <c r="B26" s="6" t="s">
        <v>4</v>
      </c>
      <c r="C26" s="6" t="s">
        <v>109</v>
      </c>
      <c r="D26" s="7">
        <v>8.2000000000000001E-5</v>
      </c>
      <c r="E26">
        <v>82</v>
      </c>
      <c r="F26" s="8">
        <v>2500000</v>
      </c>
    </row>
    <row r="27" spans="1:6" ht="16.5" customHeight="1">
      <c r="A27" t="s">
        <v>35</v>
      </c>
      <c r="B27" s="6" t="s">
        <v>4</v>
      </c>
      <c r="C27" s="6" t="s">
        <v>109</v>
      </c>
      <c r="D27" s="7">
        <v>9.0000000000000006E-5</v>
      </c>
      <c r="E27">
        <v>90</v>
      </c>
      <c r="F27" s="8">
        <v>2600000</v>
      </c>
    </row>
    <row r="28" spans="1:6" ht="16.5" customHeight="1">
      <c r="A28" t="s">
        <v>36</v>
      </c>
      <c r="B28" s="6" t="s">
        <v>4</v>
      </c>
      <c r="C28" s="6" t="s">
        <v>109</v>
      </c>
      <c r="D28" s="7">
        <v>9.8999999999999994E-5</v>
      </c>
      <c r="E28">
        <v>99</v>
      </c>
      <c r="F28" s="8">
        <v>2700000</v>
      </c>
    </row>
    <row r="29" spans="1:6" ht="16.5" customHeight="1">
      <c r="A29" t="s">
        <v>37</v>
      </c>
      <c r="B29" s="6" t="s">
        <v>4</v>
      </c>
      <c r="C29" s="6" t="s">
        <v>109</v>
      </c>
      <c r="D29" s="7">
        <v>1.08E-4</v>
      </c>
      <c r="E29">
        <v>108</v>
      </c>
      <c r="F29" s="8">
        <v>2800000</v>
      </c>
    </row>
    <row r="30" spans="1:6" ht="16.5" customHeight="1">
      <c r="A30" t="s">
        <v>38</v>
      </c>
      <c r="B30" s="6" t="s">
        <v>4</v>
      </c>
      <c r="C30" s="6" t="s">
        <v>109</v>
      </c>
      <c r="D30" s="7">
        <v>1.15E-4</v>
      </c>
      <c r="E30">
        <v>115</v>
      </c>
      <c r="F30" s="8">
        <v>2900000</v>
      </c>
    </row>
    <row r="31" spans="1:6" ht="16.5" customHeight="1">
      <c r="A31" t="s">
        <v>39</v>
      </c>
      <c r="B31" s="6" t="s">
        <v>4</v>
      </c>
      <c r="C31" s="6" t="s">
        <v>109</v>
      </c>
      <c r="D31" s="7">
        <v>1.2300000000000001E-4</v>
      </c>
      <c r="E31">
        <v>123</v>
      </c>
      <c r="F31" s="8">
        <v>3000000</v>
      </c>
    </row>
    <row r="32" spans="1:6" ht="16.5" customHeight="1">
      <c r="A32" t="s">
        <v>40</v>
      </c>
      <c r="B32" s="6" t="s">
        <v>4</v>
      </c>
      <c r="C32" s="6" t="s">
        <v>109</v>
      </c>
      <c r="D32" s="7">
        <v>1.3200000000000001E-4</v>
      </c>
      <c r="E32">
        <v>132</v>
      </c>
      <c r="F32" s="8">
        <v>3100000</v>
      </c>
    </row>
    <row r="33" spans="1:6" ht="16.5" customHeight="1">
      <c r="A33" t="s">
        <v>41</v>
      </c>
      <c r="B33" s="6" t="s">
        <v>4</v>
      </c>
      <c r="C33" s="6" t="s">
        <v>109</v>
      </c>
      <c r="D33" s="7">
        <v>1.4100000000000001E-4</v>
      </c>
      <c r="E33">
        <v>141</v>
      </c>
      <c r="F33" s="8">
        <v>3200000</v>
      </c>
    </row>
    <row r="34" spans="1:6" ht="16.5" customHeight="1">
      <c r="A34" t="s">
        <v>42</v>
      </c>
      <c r="B34" s="6" t="s">
        <v>4</v>
      </c>
      <c r="C34" s="6" t="s">
        <v>109</v>
      </c>
      <c r="D34" s="7">
        <v>1.5200000000000001E-4</v>
      </c>
      <c r="E34">
        <v>152</v>
      </c>
      <c r="F34" s="8">
        <v>3300000</v>
      </c>
    </row>
    <row r="35" spans="1:6" ht="16.5" customHeight="1">
      <c r="A35" t="s">
        <v>43</v>
      </c>
      <c r="B35" s="6" t="s">
        <v>4</v>
      </c>
      <c r="C35" s="6" t="s">
        <v>109</v>
      </c>
      <c r="D35" s="7">
        <v>1.6699999999999999E-4</v>
      </c>
      <c r="E35">
        <v>167</v>
      </c>
      <c r="F35" s="8">
        <v>3400000</v>
      </c>
    </row>
    <row r="36" spans="1:6" ht="16.5" customHeight="1">
      <c r="A36" t="s">
        <v>44</v>
      </c>
      <c r="B36" s="6" t="s">
        <v>4</v>
      </c>
      <c r="C36" s="6" t="s">
        <v>109</v>
      </c>
      <c r="D36" s="7">
        <v>1.84E-4</v>
      </c>
      <c r="E36">
        <v>184</v>
      </c>
      <c r="F36" s="8">
        <v>3500000</v>
      </c>
    </row>
    <row r="37" spans="1:6" ht="16.5" customHeight="1">
      <c r="A37" t="s">
        <v>45</v>
      </c>
      <c r="B37" s="6" t="s">
        <v>4</v>
      </c>
      <c r="C37" s="6" t="s">
        <v>109</v>
      </c>
      <c r="D37" s="7">
        <v>2.04E-4</v>
      </c>
      <c r="E37">
        <v>204</v>
      </c>
      <c r="F37" s="8">
        <v>3600000</v>
      </c>
    </row>
    <row r="38" spans="1:6" ht="16.5" customHeight="1">
      <c r="A38" t="s">
        <v>46</v>
      </c>
      <c r="B38" s="6" t="s">
        <v>4</v>
      </c>
      <c r="C38" s="6" t="s">
        <v>109</v>
      </c>
      <c r="D38" s="7">
        <v>2.2599999999999999E-4</v>
      </c>
      <c r="E38">
        <v>226</v>
      </c>
      <c r="F38" s="8">
        <v>3700000</v>
      </c>
    </row>
    <row r="39" spans="1:6" ht="16.5" customHeight="1">
      <c r="A39" t="s">
        <v>47</v>
      </c>
      <c r="B39" s="6" t="s">
        <v>4</v>
      </c>
      <c r="C39" s="6" t="s">
        <v>109</v>
      </c>
      <c r="D39" s="7">
        <v>2.5099999999999998E-4</v>
      </c>
      <c r="E39">
        <v>251</v>
      </c>
      <c r="F39" s="8">
        <v>3800000</v>
      </c>
    </row>
    <row r="40" spans="1:6" ht="16.5" customHeight="1">
      <c r="A40" t="s">
        <v>48</v>
      </c>
      <c r="B40" s="6" t="s">
        <v>4</v>
      </c>
      <c r="C40" s="6" t="s">
        <v>109</v>
      </c>
      <c r="D40" s="7">
        <v>2.8499999999999999E-4</v>
      </c>
      <c r="E40">
        <v>285</v>
      </c>
      <c r="F40" s="8">
        <v>3900000</v>
      </c>
    </row>
    <row r="41" spans="1:6" ht="16.5" customHeight="1">
      <c r="A41" t="s">
        <v>49</v>
      </c>
      <c r="B41" s="6" t="s">
        <v>4</v>
      </c>
      <c r="C41" s="6" t="s">
        <v>109</v>
      </c>
      <c r="D41" s="7">
        <v>3.2400000000000001E-4</v>
      </c>
      <c r="E41">
        <v>324</v>
      </c>
      <c r="F41" s="8">
        <v>4000000</v>
      </c>
    </row>
    <row r="42" spans="1:6" ht="16.5" customHeight="1">
      <c r="A42" t="s">
        <v>50</v>
      </c>
      <c r="B42" s="6" t="s">
        <v>4</v>
      </c>
      <c r="C42" s="6" t="s">
        <v>109</v>
      </c>
      <c r="D42" s="7">
        <v>3.6699999999999998E-4</v>
      </c>
      <c r="E42">
        <v>367</v>
      </c>
      <c r="F42" s="8">
        <v>4100000</v>
      </c>
    </row>
    <row r="43" spans="1:6" ht="16.5" customHeight="1">
      <c r="A43" t="s">
        <v>51</v>
      </c>
      <c r="B43" s="6" t="s">
        <v>4</v>
      </c>
      <c r="C43" s="6" t="s">
        <v>109</v>
      </c>
      <c r="D43" s="7">
        <v>4.17E-4</v>
      </c>
      <c r="E43">
        <v>417</v>
      </c>
      <c r="F43" s="8">
        <v>4200000</v>
      </c>
    </row>
    <row r="44" spans="1:6" ht="16.5" customHeight="1">
      <c r="A44" t="s">
        <v>52</v>
      </c>
      <c r="B44" s="6" t="s">
        <v>4</v>
      </c>
      <c r="C44" s="6" t="s">
        <v>109</v>
      </c>
      <c r="D44" s="7">
        <v>4.7199999999999998E-4</v>
      </c>
      <c r="E44">
        <v>472</v>
      </c>
      <c r="F44" s="8">
        <v>4300000</v>
      </c>
    </row>
    <row r="45" spans="1:6" ht="16.5" customHeight="1">
      <c r="A45" t="s">
        <v>53</v>
      </c>
      <c r="B45" s="6" t="s">
        <v>4</v>
      </c>
      <c r="C45" s="6" t="s">
        <v>109</v>
      </c>
      <c r="D45" s="7">
        <v>5.3300000000000005E-4</v>
      </c>
      <c r="E45">
        <v>533</v>
      </c>
      <c r="F45" s="8">
        <v>4400000</v>
      </c>
    </row>
    <row r="46" spans="1:6" ht="16.5" customHeight="1">
      <c r="A46" t="s">
        <v>54</v>
      </c>
      <c r="B46" s="6" t="s">
        <v>4</v>
      </c>
      <c r="C46" s="6" t="s">
        <v>109</v>
      </c>
      <c r="D46" s="7">
        <v>6.02E-4</v>
      </c>
      <c r="E46">
        <v>602</v>
      </c>
      <c r="F46" s="8">
        <v>4500000</v>
      </c>
    </row>
    <row r="47" spans="1:6" ht="16.5" customHeight="1">
      <c r="A47" t="s">
        <v>55</v>
      </c>
      <c r="B47" s="6" t="s">
        <v>4</v>
      </c>
      <c r="C47" s="6" t="s">
        <v>109</v>
      </c>
      <c r="D47" s="7">
        <v>6.78E-4</v>
      </c>
      <c r="E47">
        <v>678</v>
      </c>
      <c r="F47" s="8">
        <v>4600000</v>
      </c>
    </row>
    <row r="48" spans="1:6" ht="16.5" customHeight="1">
      <c r="A48" t="s">
        <v>56</v>
      </c>
      <c r="B48" s="6" t="s">
        <v>4</v>
      </c>
      <c r="C48" s="6" t="s">
        <v>109</v>
      </c>
      <c r="D48" s="7">
        <v>7.6300000000000001E-4</v>
      </c>
      <c r="E48">
        <v>763</v>
      </c>
      <c r="F48" s="8">
        <v>4700000</v>
      </c>
    </row>
    <row r="49" spans="1:6" ht="16.5" customHeight="1">
      <c r="A49" t="s">
        <v>57</v>
      </c>
      <c r="B49" s="6" t="s">
        <v>4</v>
      </c>
      <c r="C49" s="6" t="s">
        <v>109</v>
      </c>
      <c r="D49" s="7">
        <v>8.5599999999999999E-4</v>
      </c>
      <c r="E49">
        <v>856</v>
      </c>
      <c r="F49" s="8">
        <v>4800000</v>
      </c>
    </row>
    <row r="50" spans="1:6" ht="16.5" customHeight="1">
      <c r="A50" t="s">
        <v>58</v>
      </c>
      <c r="B50" s="6" t="s">
        <v>4</v>
      </c>
      <c r="C50" s="6" t="s">
        <v>109</v>
      </c>
      <c r="D50" s="7">
        <v>9.5100000000000002E-4</v>
      </c>
      <c r="E50">
        <v>951</v>
      </c>
      <c r="F50" s="8">
        <v>4900000</v>
      </c>
    </row>
    <row r="51" spans="1:6" ht="16.5" customHeight="1">
      <c r="A51" t="s">
        <v>59</v>
      </c>
      <c r="B51" s="6" t="s">
        <v>4</v>
      </c>
      <c r="C51" s="6" t="s">
        <v>109</v>
      </c>
      <c r="D51" s="7">
        <v>1.0579999999999999E-3</v>
      </c>
      <c r="E51">
        <v>1058</v>
      </c>
      <c r="F51" s="8">
        <v>5000000</v>
      </c>
    </row>
    <row r="52" spans="1:6" ht="16.5" customHeight="1">
      <c r="A52" t="s">
        <v>60</v>
      </c>
      <c r="B52" s="6" t="s">
        <v>4</v>
      </c>
      <c r="C52" s="6" t="s">
        <v>109</v>
      </c>
      <c r="D52" s="7">
        <v>1.183E-3</v>
      </c>
      <c r="E52">
        <v>1183</v>
      </c>
      <c r="F52" s="8">
        <v>5100000</v>
      </c>
    </row>
    <row r="53" spans="1:6" ht="16.5" customHeight="1">
      <c r="A53" t="s">
        <v>61</v>
      </c>
      <c r="B53" s="6" t="s">
        <v>4</v>
      </c>
      <c r="C53" s="6" t="s">
        <v>109</v>
      </c>
      <c r="D53" s="7">
        <v>1.3320000000000001E-3</v>
      </c>
      <c r="E53">
        <v>1332</v>
      </c>
      <c r="F53" s="8">
        <v>5200000</v>
      </c>
    </row>
    <row r="54" spans="1:6" ht="16.5" customHeight="1">
      <c r="A54" t="s">
        <v>62</v>
      </c>
      <c r="B54" s="6" t="s">
        <v>4</v>
      </c>
      <c r="C54" s="6" t="s">
        <v>109</v>
      </c>
      <c r="D54" s="7">
        <v>1.5139999999999999E-3</v>
      </c>
      <c r="E54">
        <v>1514</v>
      </c>
      <c r="F54" s="8">
        <v>5300000</v>
      </c>
    </row>
    <row r="55" spans="1:6" ht="16.5" customHeight="1">
      <c r="A55" t="s">
        <v>63</v>
      </c>
      <c r="B55" s="6" t="s">
        <v>4</v>
      </c>
      <c r="C55" s="6" t="s">
        <v>109</v>
      </c>
      <c r="D55" s="7">
        <v>1.7149999999999999E-3</v>
      </c>
      <c r="E55">
        <v>1715</v>
      </c>
      <c r="F55" s="8">
        <v>5400000</v>
      </c>
    </row>
    <row r="56" spans="1:6" ht="16.5" customHeight="1">
      <c r="A56" t="s">
        <v>64</v>
      </c>
      <c r="B56" s="6" t="s">
        <v>4</v>
      </c>
      <c r="C56" s="6" t="s">
        <v>109</v>
      </c>
      <c r="D56" s="7">
        <v>1.944E-3</v>
      </c>
      <c r="E56">
        <v>1944</v>
      </c>
      <c r="F56" s="8">
        <v>5500000</v>
      </c>
    </row>
    <row r="57" spans="1:6" ht="16.5" customHeight="1">
      <c r="A57" t="s">
        <v>65</v>
      </c>
      <c r="B57" s="6" t="s">
        <v>4</v>
      </c>
      <c r="C57" s="6" t="s">
        <v>109</v>
      </c>
      <c r="D57" s="7">
        <v>2.2030000000000001E-3</v>
      </c>
      <c r="E57">
        <v>2203</v>
      </c>
      <c r="F57" s="8">
        <v>5600000</v>
      </c>
    </row>
    <row r="58" spans="1:6" ht="16.5" customHeight="1">
      <c r="A58" t="s">
        <v>66</v>
      </c>
      <c r="B58" s="6" t="s">
        <v>4</v>
      </c>
      <c r="C58" s="6" t="s">
        <v>109</v>
      </c>
      <c r="D58" s="7">
        <v>2.496E-3</v>
      </c>
      <c r="E58">
        <v>2496</v>
      </c>
      <c r="F58" s="8">
        <v>5700000</v>
      </c>
    </row>
    <row r="59" spans="1:6" ht="16.5" customHeight="1">
      <c r="A59" t="s">
        <v>67</v>
      </c>
      <c r="B59" s="6" t="s">
        <v>4</v>
      </c>
      <c r="C59" s="6" t="s">
        <v>109</v>
      </c>
      <c r="D59" s="7">
        <v>2.8279999999999998E-3</v>
      </c>
      <c r="E59">
        <v>2828</v>
      </c>
      <c r="F59" s="8">
        <v>5800000</v>
      </c>
    </row>
    <row r="60" spans="1:6" ht="16.5" customHeight="1">
      <c r="A60" t="s">
        <v>68</v>
      </c>
      <c r="B60" s="6" t="s">
        <v>4</v>
      </c>
      <c r="C60" s="6" t="s">
        <v>109</v>
      </c>
      <c r="D60" s="7">
        <v>3.1900000000000001E-3</v>
      </c>
      <c r="E60">
        <v>3190</v>
      </c>
      <c r="F60" s="8">
        <v>5900000</v>
      </c>
    </row>
    <row r="61" spans="1:6" ht="16.5" customHeight="1">
      <c r="A61" t="s">
        <v>69</v>
      </c>
      <c r="B61" s="6" t="s">
        <v>4</v>
      </c>
      <c r="C61" s="6" t="s">
        <v>109</v>
      </c>
      <c r="D61" s="7">
        <v>3.5980000000000001E-3</v>
      </c>
      <c r="E61">
        <v>3598</v>
      </c>
      <c r="F61" s="8">
        <v>6000000</v>
      </c>
    </row>
    <row r="62" spans="1:6" ht="16.5" customHeight="1">
      <c r="A62" t="s">
        <v>70</v>
      </c>
      <c r="B62" s="6" t="s">
        <v>4</v>
      </c>
      <c r="C62" s="6" t="s">
        <v>109</v>
      </c>
      <c r="D62" s="7">
        <v>4.0590000000000001E-3</v>
      </c>
      <c r="E62">
        <v>4059</v>
      </c>
      <c r="F62" s="8">
        <v>6100000</v>
      </c>
    </row>
    <row r="63" spans="1:6" ht="16.5" customHeight="1">
      <c r="A63" t="s">
        <v>71</v>
      </c>
      <c r="B63" s="6" t="s">
        <v>4</v>
      </c>
      <c r="C63" s="6" t="s">
        <v>109</v>
      </c>
      <c r="D63" s="7">
        <v>4.5799999999999999E-3</v>
      </c>
      <c r="E63">
        <v>4580</v>
      </c>
      <c r="F63" s="8">
        <v>6200000</v>
      </c>
    </row>
    <row r="64" spans="1:6" ht="16.5" customHeight="1">
      <c r="A64" t="s">
        <v>72</v>
      </c>
      <c r="B64" s="6" t="s">
        <v>4</v>
      </c>
      <c r="C64" s="6" t="s">
        <v>109</v>
      </c>
      <c r="D64" s="7">
        <v>5.1390000000000003E-3</v>
      </c>
      <c r="E64">
        <v>5139</v>
      </c>
      <c r="F64" s="8">
        <v>6300000</v>
      </c>
    </row>
    <row r="65" spans="1:6" ht="16.5" customHeight="1">
      <c r="A65" t="s">
        <v>73</v>
      </c>
      <c r="B65" s="6" t="s">
        <v>4</v>
      </c>
      <c r="C65" s="6" t="s">
        <v>109</v>
      </c>
      <c r="D65" s="7">
        <v>5.7590000000000002E-3</v>
      </c>
      <c r="E65">
        <v>5759</v>
      </c>
      <c r="F65" s="8">
        <v>6400000</v>
      </c>
    </row>
    <row r="66" spans="1:6" ht="16.5" customHeight="1">
      <c r="A66" t="s">
        <v>74</v>
      </c>
      <c r="B66" s="6" t="s">
        <v>4</v>
      </c>
      <c r="C66" s="6" t="s">
        <v>109</v>
      </c>
      <c r="D66" s="7">
        <v>6.4400000000000004E-3</v>
      </c>
      <c r="E66">
        <v>6440</v>
      </c>
      <c r="F66" s="8">
        <v>6500000</v>
      </c>
    </row>
    <row r="67" spans="1:6" ht="16.5" customHeight="1">
      <c r="A67" t="s">
        <v>75</v>
      </c>
      <c r="B67" s="6" t="s">
        <v>4</v>
      </c>
      <c r="C67" s="6" t="s">
        <v>109</v>
      </c>
      <c r="D67" s="7">
        <v>7.1799999999999998E-3</v>
      </c>
      <c r="E67">
        <v>7180</v>
      </c>
      <c r="F67" s="8">
        <v>6600000</v>
      </c>
    </row>
    <row r="68" spans="1:6" ht="16.5" customHeight="1">
      <c r="A68" t="s">
        <v>76</v>
      </c>
      <c r="B68" s="6" t="s">
        <v>4</v>
      </c>
      <c r="C68" s="6" t="s">
        <v>109</v>
      </c>
      <c r="D68" s="7">
        <v>7.9810000000000002E-3</v>
      </c>
      <c r="E68">
        <v>7981</v>
      </c>
      <c r="F68" s="8">
        <v>6700000</v>
      </c>
    </row>
    <row r="69" spans="1:6" ht="16.5" customHeight="1">
      <c r="A69" t="s">
        <v>77</v>
      </c>
      <c r="B69" s="6" t="s">
        <v>4</v>
      </c>
      <c r="C69" s="6" t="s">
        <v>109</v>
      </c>
      <c r="D69" s="7">
        <v>9.0840000000000001E-3</v>
      </c>
      <c r="E69">
        <v>9084</v>
      </c>
      <c r="F69" s="8">
        <v>6800000</v>
      </c>
    </row>
    <row r="70" spans="1:6" ht="16.5" customHeight="1">
      <c r="A70" t="s">
        <v>78</v>
      </c>
      <c r="B70" s="6" t="s">
        <v>4</v>
      </c>
      <c r="C70" s="6" t="s">
        <v>109</v>
      </c>
      <c r="D70" s="7">
        <v>1.034E-2</v>
      </c>
      <c r="E70">
        <v>10340</v>
      </c>
      <c r="F70" s="8">
        <v>6900000</v>
      </c>
    </row>
    <row r="71" spans="1:6" ht="16.5" customHeight="1">
      <c r="A71" t="s">
        <v>79</v>
      </c>
      <c r="B71" s="6" t="s">
        <v>4</v>
      </c>
      <c r="C71" s="6" t="s">
        <v>109</v>
      </c>
      <c r="D71" s="7">
        <v>1.1769E-2</v>
      </c>
      <c r="E71">
        <v>11769</v>
      </c>
      <c r="F71" s="8">
        <v>7000000</v>
      </c>
    </row>
    <row r="72" spans="1:6" ht="16.5" customHeight="1">
      <c r="A72" t="s">
        <v>80</v>
      </c>
      <c r="B72" s="6" t="s">
        <v>4</v>
      </c>
      <c r="C72" s="6" t="s">
        <v>109</v>
      </c>
      <c r="D72" s="7">
        <v>1.3396E-2</v>
      </c>
      <c r="E72">
        <v>13396</v>
      </c>
      <c r="F72" s="8">
        <v>7100000</v>
      </c>
    </row>
    <row r="73" spans="1:6" ht="16.5" customHeight="1">
      <c r="A73" t="s">
        <v>81</v>
      </c>
      <c r="B73" s="6" t="s">
        <v>4</v>
      </c>
      <c r="C73" s="6" t="s">
        <v>109</v>
      </c>
      <c r="D73" s="7">
        <v>1.5247999999999999E-2</v>
      </c>
      <c r="E73">
        <v>15248</v>
      </c>
      <c r="F73" s="8">
        <v>7200000</v>
      </c>
    </row>
    <row r="74" spans="1:6" ht="16.5" customHeight="1">
      <c r="A74" t="s">
        <v>82</v>
      </c>
      <c r="B74" s="6" t="s">
        <v>4</v>
      </c>
      <c r="C74" s="6" t="s">
        <v>109</v>
      </c>
      <c r="D74" s="7">
        <v>1.7082E-2</v>
      </c>
      <c r="E74">
        <v>17082</v>
      </c>
      <c r="F74" s="8">
        <v>7300000</v>
      </c>
    </row>
    <row r="75" spans="1:6" ht="16.5" customHeight="1">
      <c r="A75" t="s">
        <v>83</v>
      </c>
      <c r="B75" s="6" t="s">
        <v>4</v>
      </c>
      <c r="C75" s="6" t="s">
        <v>109</v>
      </c>
      <c r="D75" s="7">
        <v>1.8932999999999998E-2</v>
      </c>
      <c r="E75">
        <v>18933</v>
      </c>
      <c r="F75" s="8">
        <v>7400000</v>
      </c>
    </row>
    <row r="76" spans="1:6" ht="16.5" customHeight="1">
      <c r="A76" t="s">
        <v>84</v>
      </c>
      <c r="B76" s="6" t="s">
        <v>4</v>
      </c>
      <c r="C76" s="6" t="s">
        <v>109</v>
      </c>
      <c r="D76" s="7">
        <v>2.0757999999999999E-2</v>
      </c>
      <c r="E76">
        <v>20758</v>
      </c>
      <c r="F76" s="8">
        <v>7500000</v>
      </c>
    </row>
    <row r="77" spans="1:6" ht="16.5" customHeight="1">
      <c r="A77" t="s">
        <v>85</v>
      </c>
      <c r="B77" s="6" t="s">
        <v>4</v>
      </c>
      <c r="C77" s="6" t="s">
        <v>109</v>
      </c>
      <c r="D77" s="7">
        <v>2.2733E-2</v>
      </c>
      <c r="E77">
        <v>22733</v>
      </c>
      <c r="F77" s="8">
        <v>7600000</v>
      </c>
    </row>
    <row r="78" spans="1:6" ht="16.5" customHeight="1">
      <c r="A78" t="s">
        <v>86</v>
      </c>
      <c r="B78" s="6" t="s">
        <v>4</v>
      </c>
      <c r="C78" s="6" t="s">
        <v>109</v>
      </c>
      <c r="D78" s="7">
        <v>2.4865999999999999E-2</v>
      </c>
      <c r="E78">
        <v>24866</v>
      </c>
      <c r="F78" s="8">
        <v>7700000</v>
      </c>
    </row>
    <row r="79" spans="1:6" ht="16.5" customHeight="1">
      <c r="A79" t="s">
        <v>87</v>
      </c>
      <c r="B79" s="6" t="s">
        <v>4</v>
      </c>
      <c r="C79" s="6" t="s">
        <v>109</v>
      </c>
      <c r="D79" s="7">
        <v>2.7165000000000002E-2</v>
      </c>
      <c r="E79">
        <v>27165</v>
      </c>
      <c r="F79" s="8">
        <v>7800000</v>
      </c>
    </row>
    <row r="80" spans="1:6" ht="16.5" customHeight="1">
      <c r="A80" t="s">
        <v>88</v>
      </c>
      <c r="B80" s="6" t="s">
        <v>4</v>
      </c>
      <c r="C80" s="6" t="s">
        <v>109</v>
      </c>
      <c r="D80" s="7">
        <v>2.9637E-2</v>
      </c>
      <c r="E80">
        <v>29637</v>
      </c>
      <c r="F80" s="8">
        <v>7900000</v>
      </c>
    </row>
    <row r="81" spans="1:6" ht="16.5" customHeight="1">
      <c r="A81" t="s">
        <v>89</v>
      </c>
      <c r="B81" s="6" t="s">
        <v>4</v>
      </c>
      <c r="C81" s="6" t="s">
        <v>109</v>
      </c>
      <c r="D81" s="7">
        <v>3.2291E-2</v>
      </c>
      <c r="E81">
        <v>32291</v>
      </c>
      <c r="F81" s="8">
        <v>8000000</v>
      </c>
    </row>
    <row r="82" spans="1:6" ht="16.5" customHeight="1">
      <c r="A82" t="s">
        <v>90</v>
      </c>
      <c r="B82" s="6" t="s">
        <v>4</v>
      </c>
      <c r="C82" s="6" t="s">
        <v>109</v>
      </c>
      <c r="D82" s="7">
        <v>3.5131999999999997E-2</v>
      </c>
      <c r="E82">
        <v>35132</v>
      </c>
      <c r="F82" s="8">
        <v>8100000</v>
      </c>
    </row>
    <row r="83" spans="1:6" ht="16.5" customHeight="1">
      <c r="A83" t="s">
        <v>91</v>
      </c>
      <c r="B83" s="6" t="s">
        <v>4</v>
      </c>
      <c r="C83" s="6" t="s">
        <v>109</v>
      </c>
      <c r="D83" s="7">
        <v>3.8164999999999998E-2</v>
      </c>
      <c r="E83">
        <v>38165</v>
      </c>
      <c r="F83" s="8">
        <v>8200000</v>
      </c>
    </row>
    <row r="84" spans="1:6" ht="16.5" customHeight="1">
      <c r="A84" t="s">
        <v>10</v>
      </c>
      <c r="B84" s="6" t="s">
        <v>4</v>
      </c>
      <c r="C84" s="6" t="s">
        <v>6</v>
      </c>
      <c r="D84" s="7">
        <v>5.5000000000000002E-5</v>
      </c>
      <c r="E84">
        <v>55</v>
      </c>
      <c r="F84" s="8">
        <v>8300000</v>
      </c>
    </row>
    <row r="85" spans="1:6" ht="16.5" customHeight="1">
      <c r="A85" t="s">
        <v>11</v>
      </c>
      <c r="B85" s="6" t="s">
        <v>4</v>
      </c>
      <c r="C85" s="6" t="s">
        <v>6</v>
      </c>
      <c r="D85" s="7">
        <v>6.4999999999999994E-5</v>
      </c>
      <c r="E85">
        <v>65</v>
      </c>
      <c r="F85" s="8">
        <v>8400000</v>
      </c>
    </row>
    <row r="86" spans="1:6" ht="16.5" customHeight="1">
      <c r="A86" t="s">
        <v>12</v>
      </c>
      <c r="B86" s="6" t="s">
        <v>4</v>
      </c>
      <c r="C86" s="6" t="s">
        <v>6</v>
      </c>
      <c r="D86" s="7">
        <v>7.2000000000000002E-5</v>
      </c>
      <c r="E86">
        <v>72</v>
      </c>
      <c r="F86" s="8">
        <v>8500000</v>
      </c>
    </row>
    <row r="87" spans="1:6" ht="16.5" customHeight="1">
      <c r="A87" t="s">
        <v>13</v>
      </c>
      <c r="B87" s="6" t="s">
        <v>4</v>
      </c>
      <c r="C87" s="6" t="s">
        <v>6</v>
      </c>
      <c r="D87" s="7">
        <v>7.7000000000000001E-5</v>
      </c>
      <c r="E87">
        <v>77</v>
      </c>
      <c r="F87" s="8">
        <v>8600000</v>
      </c>
    </row>
    <row r="88" spans="1:6" ht="16.5" customHeight="1">
      <c r="A88" t="s">
        <v>14</v>
      </c>
      <c r="B88" s="6" t="s">
        <v>4</v>
      </c>
      <c r="C88" s="6" t="s">
        <v>6</v>
      </c>
      <c r="D88" s="7">
        <v>7.8999999999999996E-5</v>
      </c>
      <c r="E88">
        <v>79</v>
      </c>
      <c r="F88" s="8">
        <v>8700000</v>
      </c>
    </row>
    <row r="89" spans="1:6" ht="16.5" customHeight="1">
      <c r="A89" t="s">
        <v>15</v>
      </c>
      <c r="B89" s="6" t="s">
        <v>4</v>
      </c>
      <c r="C89" s="6" t="s">
        <v>6</v>
      </c>
      <c r="D89" s="7">
        <v>7.7999999999999999E-5</v>
      </c>
      <c r="E89">
        <v>78</v>
      </c>
      <c r="F89" s="8">
        <v>8800000</v>
      </c>
    </row>
    <row r="90" spans="1:6" ht="16.5" customHeight="1">
      <c r="A90" t="s">
        <v>16</v>
      </c>
      <c r="B90" s="6" t="s">
        <v>4</v>
      </c>
      <c r="C90" s="6" t="s">
        <v>6</v>
      </c>
      <c r="D90" s="7">
        <v>7.7000000000000001E-5</v>
      </c>
      <c r="E90">
        <v>77</v>
      </c>
      <c r="F90" s="8">
        <v>8900000</v>
      </c>
    </row>
    <row r="91" spans="1:6" ht="16.5" customHeight="1">
      <c r="A91" t="s">
        <v>17</v>
      </c>
      <c r="B91" s="6" t="s">
        <v>4</v>
      </c>
      <c r="C91" s="6" t="s">
        <v>6</v>
      </c>
      <c r="D91" s="7">
        <v>7.6000000000000004E-5</v>
      </c>
      <c r="E91">
        <v>76</v>
      </c>
      <c r="F91" s="8">
        <v>9000000</v>
      </c>
    </row>
    <row r="92" spans="1:6" ht="16.5" customHeight="1">
      <c r="A92" t="s">
        <v>18</v>
      </c>
      <c r="B92" s="6" t="s">
        <v>4</v>
      </c>
      <c r="C92" s="6" t="s">
        <v>6</v>
      </c>
      <c r="D92" s="7">
        <v>7.2000000000000002E-5</v>
      </c>
      <c r="E92">
        <v>72</v>
      </c>
      <c r="F92" s="8">
        <v>9100000</v>
      </c>
    </row>
    <row r="93" spans="1:6" ht="16.5" customHeight="1">
      <c r="A93" t="s">
        <v>19</v>
      </c>
      <c r="B93" s="6" t="s">
        <v>4</v>
      </c>
      <c r="C93" s="6" t="s">
        <v>6</v>
      </c>
      <c r="D93" s="7">
        <v>6.7999999999999999E-5</v>
      </c>
      <c r="E93">
        <v>68</v>
      </c>
      <c r="F93" s="8">
        <v>9200000</v>
      </c>
    </row>
    <row r="94" spans="1:6" ht="16.5" customHeight="1">
      <c r="A94" t="s">
        <v>20</v>
      </c>
      <c r="B94" s="6" t="s">
        <v>4</v>
      </c>
      <c r="C94" s="6" t="s">
        <v>6</v>
      </c>
      <c r="D94" s="7">
        <v>6.6000000000000005E-5</v>
      </c>
      <c r="E94">
        <v>66</v>
      </c>
      <c r="F94" s="8">
        <v>9300000</v>
      </c>
    </row>
    <row r="95" spans="1:6" ht="16.5" customHeight="1">
      <c r="A95" t="s">
        <v>21</v>
      </c>
      <c r="B95" s="6" t="s">
        <v>4</v>
      </c>
      <c r="C95" s="6" t="s">
        <v>6</v>
      </c>
      <c r="D95" s="7">
        <v>6.3999999999999997E-5</v>
      </c>
      <c r="E95">
        <v>64</v>
      </c>
      <c r="F95" s="8">
        <v>9400000</v>
      </c>
    </row>
    <row r="96" spans="1:6" ht="16.5" customHeight="1">
      <c r="A96" t="s">
        <v>22</v>
      </c>
      <c r="B96" s="6" t="s">
        <v>4</v>
      </c>
      <c r="C96" s="6" t="s">
        <v>6</v>
      </c>
      <c r="D96" s="7">
        <v>6.3999999999999997E-5</v>
      </c>
      <c r="E96">
        <v>64</v>
      </c>
      <c r="F96" s="8">
        <v>9500000</v>
      </c>
    </row>
    <row r="97" spans="1:6" ht="16.5" customHeight="1">
      <c r="A97" t="s">
        <v>23</v>
      </c>
      <c r="B97" s="6" t="s">
        <v>4</v>
      </c>
      <c r="C97" s="6" t="s">
        <v>6</v>
      </c>
      <c r="D97" s="7">
        <v>6.7000000000000002E-5</v>
      </c>
      <c r="E97">
        <v>67</v>
      </c>
      <c r="F97" s="8">
        <v>9600000</v>
      </c>
    </row>
    <row r="98" spans="1:6" ht="16.5" customHeight="1">
      <c r="A98" t="s">
        <v>24</v>
      </c>
      <c r="B98" s="6" t="s">
        <v>4</v>
      </c>
      <c r="C98" s="6" t="s">
        <v>6</v>
      </c>
      <c r="D98" s="7">
        <v>7.2000000000000002E-5</v>
      </c>
      <c r="E98">
        <v>72</v>
      </c>
      <c r="F98" s="8">
        <v>9700000</v>
      </c>
    </row>
    <row r="99" spans="1:6" ht="16.5" customHeight="1">
      <c r="A99" t="s">
        <v>25</v>
      </c>
      <c r="B99" s="6" t="s">
        <v>4</v>
      </c>
      <c r="C99" s="6" t="s">
        <v>6</v>
      </c>
      <c r="D99" s="7">
        <v>7.7999999999999999E-5</v>
      </c>
      <c r="E99">
        <v>78</v>
      </c>
      <c r="F99" s="8">
        <v>9800000</v>
      </c>
    </row>
    <row r="100" spans="1:6" ht="16.5" customHeight="1">
      <c r="A100" t="s">
        <v>26</v>
      </c>
      <c r="B100" s="6" t="s">
        <v>4</v>
      </c>
      <c r="C100" s="6" t="s">
        <v>6</v>
      </c>
      <c r="D100" s="7">
        <v>8.5000000000000006E-5</v>
      </c>
      <c r="E100">
        <v>85</v>
      </c>
      <c r="F100" s="8">
        <v>9900000</v>
      </c>
    </row>
    <row r="101" spans="1:6" ht="16.5" customHeight="1">
      <c r="A101" t="s">
        <v>27</v>
      </c>
      <c r="B101" s="6" t="s">
        <v>4</v>
      </c>
      <c r="C101" s="6" t="s">
        <v>6</v>
      </c>
      <c r="D101" s="7">
        <v>9.2999999999999997E-5</v>
      </c>
      <c r="E101">
        <v>93</v>
      </c>
      <c r="F101" s="8">
        <v>10000000</v>
      </c>
    </row>
    <row r="102" spans="1:6" ht="16.5" customHeight="1">
      <c r="A102" t="s">
        <v>28</v>
      </c>
      <c r="B102" s="6" t="s">
        <v>4</v>
      </c>
      <c r="C102" s="6" t="s">
        <v>6</v>
      </c>
      <c r="D102" s="7">
        <v>9.7999999999999997E-5</v>
      </c>
      <c r="E102">
        <v>98</v>
      </c>
      <c r="F102" s="8">
        <v>10100000</v>
      </c>
    </row>
    <row r="103" spans="1:6" ht="16.5" customHeight="1">
      <c r="A103" t="s">
        <v>29</v>
      </c>
      <c r="B103" s="6" t="s">
        <v>4</v>
      </c>
      <c r="C103" s="6" t="s">
        <v>6</v>
      </c>
      <c r="D103" s="7">
        <v>1.0399999999999999E-4</v>
      </c>
      <c r="E103">
        <v>104</v>
      </c>
      <c r="F103" s="8">
        <v>10200000</v>
      </c>
    </row>
    <row r="104" spans="1:6" ht="16.5" customHeight="1">
      <c r="A104" t="s">
        <v>30</v>
      </c>
      <c r="B104" s="6" t="s">
        <v>4</v>
      </c>
      <c r="C104" s="6" t="s">
        <v>6</v>
      </c>
      <c r="D104" s="7">
        <v>1.1E-4</v>
      </c>
      <c r="E104">
        <v>110</v>
      </c>
      <c r="F104" s="8">
        <v>10300000</v>
      </c>
    </row>
    <row r="105" spans="1:6" ht="16.5" customHeight="1">
      <c r="A105" t="s">
        <v>31</v>
      </c>
      <c r="B105" s="6" t="s">
        <v>4</v>
      </c>
      <c r="C105" s="6" t="s">
        <v>6</v>
      </c>
      <c r="D105" s="7">
        <v>1.16E-4</v>
      </c>
      <c r="E105">
        <v>116</v>
      </c>
      <c r="F105" s="8">
        <v>10400000</v>
      </c>
    </row>
    <row r="106" spans="1:6" ht="16.5" customHeight="1">
      <c r="A106" t="s">
        <v>32</v>
      </c>
      <c r="B106" s="6" t="s">
        <v>4</v>
      </c>
      <c r="C106" s="6" t="s">
        <v>6</v>
      </c>
      <c r="D106" s="7">
        <v>1.2300000000000001E-4</v>
      </c>
      <c r="E106">
        <v>123</v>
      </c>
      <c r="F106" s="8">
        <v>10500000</v>
      </c>
    </row>
    <row r="107" spans="1:6" ht="16.5" customHeight="1">
      <c r="A107" t="s">
        <v>33</v>
      </c>
      <c r="B107" s="6" t="s">
        <v>4</v>
      </c>
      <c r="C107" s="6" t="s">
        <v>6</v>
      </c>
      <c r="D107" s="7">
        <v>1.35E-4</v>
      </c>
      <c r="E107">
        <v>135</v>
      </c>
      <c r="F107" s="8">
        <v>10600000</v>
      </c>
    </row>
    <row r="108" spans="1:6" ht="16.5" customHeight="1">
      <c r="A108" t="s">
        <v>34</v>
      </c>
      <c r="B108" s="6" t="s">
        <v>4</v>
      </c>
      <c r="C108" s="6" t="s">
        <v>6</v>
      </c>
      <c r="D108" s="7">
        <v>1.4899999999999999E-4</v>
      </c>
      <c r="E108">
        <v>149</v>
      </c>
      <c r="F108" s="8">
        <v>10700000</v>
      </c>
    </row>
    <row r="109" spans="1:6" ht="16.5" customHeight="1">
      <c r="A109" t="s">
        <v>35</v>
      </c>
      <c r="B109" s="6" t="s">
        <v>4</v>
      </c>
      <c r="C109" s="6" t="s">
        <v>6</v>
      </c>
      <c r="D109" s="7">
        <v>1.64E-4</v>
      </c>
      <c r="E109">
        <v>164</v>
      </c>
      <c r="F109" s="8">
        <v>10800000</v>
      </c>
    </row>
    <row r="110" spans="1:6" ht="16.5" customHeight="1">
      <c r="A110" t="s">
        <v>36</v>
      </c>
      <c r="B110" s="6" t="s">
        <v>4</v>
      </c>
      <c r="C110" s="6" t="s">
        <v>6</v>
      </c>
      <c r="D110" s="7">
        <v>1.8000000000000001E-4</v>
      </c>
      <c r="E110">
        <v>180</v>
      </c>
      <c r="F110" s="8">
        <v>10900000</v>
      </c>
    </row>
    <row r="111" spans="1:6" ht="16.5" customHeight="1">
      <c r="A111" t="s">
        <v>37</v>
      </c>
      <c r="B111" s="6" t="s">
        <v>4</v>
      </c>
      <c r="C111" s="6" t="s">
        <v>6</v>
      </c>
      <c r="D111" s="7">
        <v>1.9799999999999999E-4</v>
      </c>
      <c r="E111">
        <v>198</v>
      </c>
      <c r="F111" s="8">
        <v>11000000</v>
      </c>
    </row>
    <row r="112" spans="1:6" ht="16.5" customHeight="1">
      <c r="A112" t="s">
        <v>38</v>
      </c>
      <c r="B112" s="6" t="s">
        <v>4</v>
      </c>
      <c r="C112" s="6" t="s">
        <v>6</v>
      </c>
      <c r="D112" s="7">
        <v>2.12E-4</v>
      </c>
      <c r="E112">
        <v>212</v>
      </c>
      <c r="F112" s="8">
        <v>11100000</v>
      </c>
    </row>
    <row r="113" spans="1:6" ht="16.5" customHeight="1">
      <c r="A113" t="s">
        <v>39</v>
      </c>
      <c r="B113" s="6" t="s">
        <v>4</v>
      </c>
      <c r="C113" s="6" t="s">
        <v>6</v>
      </c>
      <c r="D113" s="7">
        <v>2.2699999999999999E-4</v>
      </c>
      <c r="E113">
        <v>227</v>
      </c>
      <c r="F113" s="8">
        <v>11200000</v>
      </c>
    </row>
    <row r="114" spans="1:6" ht="16.5" customHeight="1">
      <c r="A114" t="s">
        <v>40</v>
      </c>
      <c r="B114" s="6" t="s">
        <v>4</v>
      </c>
      <c r="C114" s="6" t="s">
        <v>6</v>
      </c>
      <c r="D114" s="7">
        <v>2.4399999999999999E-4</v>
      </c>
      <c r="E114">
        <v>244</v>
      </c>
      <c r="F114" s="8">
        <v>11300000</v>
      </c>
    </row>
    <row r="115" spans="1:6" ht="16.5" customHeight="1">
      <c r="A115" t="s">
        <v>41</v>
      </c>
      <c r="B115" s="6" t="s">
        <v>4</v>
      </c>
      <c r="C115" s="6" t="s">
        <v>6</v>
      </c>
      <c r="D115" s="7">
        <v>2.6200000000000003E-4</v>
      </c>
      <c r="E115">
        <v>262</v>
      </c>
      <c r="F115" s="8">
        <v>11400000</v>
      </c>
    </row>
    <row r="116" spans="1:6" ht="16.5" customHeight="1">
      <c r="A116" t="s">
        <v>42</v>
      </c>
      <c r="B116" s="6" t="s">
        <v>4</v>
      </c>
      <c r="C116" s="6" t="s">
        <v>6</v>
      </c>
      <c r="D116" s="7">
        <v>2.8200000000000002E-4</v>
      </c>
      <c r="E116">
        <v>282</v>
      </c>
      <c r="F116" s="8">
        <v>11500000</v>
      </c>
    </row>
    <row r="117" spans="1:6" ht="16.5" customHeight="1">
      <c r="A117" t="s">
        <v>43</v>
      </c>
      <c r="B117" s="6" t="s">
        <v>4</v>
      </c>
      <c r="C117" s="6" t="s">
        <v>6</v>
      </c>
      <c r="D117" s="7">
        <v>3.1199999999999999E-4</v>
      </c>
      <c r="E117">
        <v>312</v>
      </c>
      <c r="F117" s="8">
        <v>11600000</v>
      </c>
    </row>
    <row r="118" spans="1:6" ht="16.5" customHeight="1">
      <c r="A118" t="s">
        <v>44</v>
      </c>
      <c r="B118" s="6" t="s">
        <v>4</v>
      </c>
      <c r="C118" s="6" t="s">
        <v>6</v>
      </c>
      <c r="D118" s="7">
        <v>3.4499999999999998E-4</v>
      </c>
      <c r="E118">
        <v>345</v>
      </c>
      <c r="F118" s="8">
        <v>11700000</v>
      </c>
    </row>
    <row r="119" spans="1:6" ht="16.5" customHeight="1">
      <c r="A119" t="s">
        <v>45</v>
      </c>
      <c r="B119" s="6" t="s">
        <v>4</v>
      </c>
      <c r="C119" s="6" t="s">
        <v>6</v>
      </c>
      <c r="D119" s="7">
        <v>3.8200000000000002E-4</v>
      </c>
      <c r="E119">
        <v>382</v>
      </c>
      <c r="F119" s="8">
        <v>11800000</v>
      </c>
    </row>
    <row r="120" spans="1:6" ht="16.5" customHeight="1">
      <c r="A120" t="s">
        <v>46</v>
      </c>
      <c r="B120" s="6" t="s">
        <v>4</v>
      </c>
      <c r="C120" s="6" t="s">
        <v>6</v>
      </c>
      <c r="D120" s="7">
        <v>4.2400000000000001E-4</v>
      </c>
      <c r="E120">
        <v>424</v>
      </c>
      <c r="F120" s="8">
        <v>11900000</v>
      </c>
    </row>
    <row r="121" spans="1:6" ht="16.5" customHeight="1">
      <c r="A121" t="s">
        <v>47</v>
      </c>
      <c r="B121" s="6" t="s">
        <v>4</v>
      </c>
      <c r="C121" s="6" t="s">
        <v>6</v>
      </c>
      <c r="D121" s="7">
        <v>4.7199999999999998E-4</v>
      </c>
      <c r="E121">
        <v>472</v>
      </c>
      <c r="F121" s="8">
        <v>12000000</v>
      </c>
    </row>
    <row r="122" spans="1:6" ht="16.5" customHeight="1">
      <c r="A122" t="s">
        <v>48</v>
      </c>
      <c r="B122" s="6" t="s">
        <v>4</v>
      </c>
      <c r="C122" s="6" t="s">
        <v>6</v>
      </c>
      <c r="D122" s="7">
        <v>5.3600000000000002E-4</v>
      </c>
      <c r="E122">
        <v>536</v>
      </c>
      <c r="F122" s="8">
        <v>12100000</v>
      </c>
    </row>
    <row r="123" spans="1:6" ht="16.5" customHeight="1">
      <c r="A123" t="s">
        <v>49</v>
      </c>
      <c r="B123" s="6" t="s">
        <v>4</v>
      </c>
      <c r="C123" s="6" t="s">
        <v>6</v>
      </c>
      <c r="D123" s="7">
        <v>6.0899999999999995E-4</v>
      </c>
      <c r="E123">
        <v>609</v>
      </c>
      <c r="F123" s="8">
        <v>12200000</v>
      </c>
    </row>
    <row r="124" spans="1:6" ht="16.5" customHeight="1">
      <c r="A124" t="s">
        <v>50</v>
      </c>
      <c r="B124" s="6" t="s">
        <v>4</v>
      </c>
      <c r="C124" s="6" t="s">
        <v>6</v>
      </c>
      <c r="D124" s="7">
        <v>6.9200000000000002E-4</v>
      </c>
      <c r="E124">
        <v>692</v>
      </c>
      <c r="F124" s="8">
        <v>12300000</v>
      </c>
    </row>
    <row r="125" spans="1:6" ht="16.5" customHeight="1">
      <c r="A125" t="s">
        <v>51</v>
      </c>
      <c r="B125" s="6" t="s">
        <v>4</v>
      </c>
      <c r="C125" s="6" t="s">
        <v>6</v>
      </c>
      <c r="D125" s="7">
        <v>7.85E-4</v>
      </c>
      <c r="E125">
        <v>785</v>
      </c>
      <c r="F125" s="8">
        <v>12400000</v>
      </c>
    </row>
    <row r="126" spans="1:6" ht="16.5" customHeight="1">
      <c r="A126" t="s">
        <v>52</v>
      </c>
      <c r="B126" s="6" t="s">
        <v>4</v>
      </c>
      <c r="C126" s="6" t="s">
        <v>6</v>
      </c>
      <c r="D126" s="7">
        <v>8.8800000000000001E-4</v>
      </c>
      <c r="E126">
        <v>888</v>
      </c>
      <c r="F126" s="8">
        <v>12500000</v>
      </c>
    </row>
    <row r="127" spans="1:6" ht="16.5" customHeight="1">
      <c r="A127" t="s">
        <v>53</v>
      </c>
      <c r="B127" s="6" t="s">
        <v>4</v>
      </c>
      <c r="C127" s="6" t="s">
        <v>6</v>
      </c>
      <c r="D127" s="7">
        <v>1.0039999999999999E-3</v>
      </c>
      <c r="E127">
        <v>1004</v>
      </c>
      <c r="F127" s="8">
        <v>12600000</v>
      </c>
    </row>
    <row r="128" spans="1:6" ht="16.5" customHeight="1">
      <c r="A128" t="s">
        <v>54</v>
      </c>
      <c r="B128" s="6" t="s">
        <v>4</v>
      </c>
      <c r="C128" s="6" t="s">
        <v>6</v>
      </c>
      <c r="D128" s="7">
        <v>1.1329999999999999E-3</v>
      </c>
      <c r="E128">
        <v>1133</v>
      </c>
      <c r="F128" s="8">
        <v>12700000</v>
      </c>
    </row>
    <row r="129" spans="1:6" ht="16.5" customHeight="1">
      <c r="A129" t="s">
        <v>55</v>
      </c>
      <c r="B129" s="6" t="s">
        <v>4</v>
      </c>
      <c r="C129" s="6" t="s">
        <v>6</v>
      </c>
      <c r="D129" s="7">
        <v>1.276E-3</v>
      </c>
      <c r="E129">
        <v>1276</v>
      </c>
      <c r="F129" s="8">
        <v>12800000</v>
      </c>
    </row>
    <row r="130" spans="1:6" ht="16.5" customHeight="1">
      <c r="A130" t="s">
        <v>56</v>
      </c>
      <c r="B130" s="6" t="s">
        <v>4</v>
      </c>
      <c r="C130" s="6" t="s">
        <v>6</v>
      </c>
      <c r="D130" s="7">
        <v>1.4339999999999999E-3</v>
      </c>
      <c r="E130">
        <v>1434</v>
      </c>
      <c r="F130" s="8">
        <v>12900000</v>
      </c>
    </row>
    <row r="131" spans="1:6" ht="16.5" customHeight="1">
      <c r="A131" t="s">
        <v>57</v>
      </c>
      <c r="B131" s="6" t="s">
        <v>4</v>
      </c>
      <c r="C131" s="6" t="s">
        <v>6</v>
      </c>
      <c r="D131" s="7">
        <v>1.6080000000000001E-3</v>
      </c>
      <c r="E131">
        <v>1608</v>
      </c>
      <c r="F131" s="8">
        <v>13000000</v>
      </c>
    </row>
    <row r="132" spans="1:6" ht="16.5" customHeight="1">
      <c r="A132" t="s">
        <v>58</v>
      </c>
      <c r="B132" s="6" t="s">
        <v>4</v>
      </c>
      <c r="C132" s="6" t="s">
        <v>6</v>
      </c>
      <c r="D132" s="7">
        <v>1.784E-3</v>
      </c>
      <c r="E132">
        <v>1784</v>
      </c>
      <c r="F132" s="8">
        <v>13100000</v>
      </c>
    </row>
    <row r="133" spans="1:6" ht="16.5" customHeight="1">
      <c r="A133" t="s">
        <v>59</v>
      </c>
      <c r="B133" s="6" t="s">
        <v>4</v>
      </c>
      <c r="C133" s="6" t="s">
        <v>6</v>
      </c>
      <c r="D133" s="7">
        <v>1.9819999999999998E-3</v>
      </c>
      <c r="E133">
        <v>1982</v>
      </c>
      <c r="F133" s="8">
        <v>13200000</v>
      </c>
    </row>
    <row r="134" spans="1:6" ht="16.5" customHeight="1">
      <c r="A134" t="s">
        <v>60</v>
      </c>
      <c r="B134" s="6" t="s">
        <v>4</v>
      </c>
      <c r="C134" s="6" t="s">
        <v>6</v>
      </c>
      <c r="D134" s="7">
        <v>2.212E-3</v>
      </c>
      <c r="E134">
        <v>2212</v>
      </c>
      <c r="F134" s="8">
        <v>13300000</v>
      </c>
    </row>
    <row r="135" spans="1:6" ht="16.5" customHeight="1">
      <c r="A135" t="s">
        <v>61</v>
      </c>
      <c r="B135" s="6" t="s">
        <v>4</v>
      </c>
      <c r="C135" s="6" t="s">
        <v>6</v>
      </c>
      <c r="D135" s="7">
        <v>2.4870000000000001E-3</v>
      </c>
      <c r="E135">
        <v>2487</v>
      </c>
      <c r="F135" s="8">
        <v>13400000</v>
      </c>
    </row>
    <row r="136" spans="1:6" ht="16.5" customHeight="1">
      <c r="A136" t="s">
        <v>62</v>
      </c>
      <c r="B136" s="6" t="s">
        <v>4</v>
      </c>
      <c r="C136" s="6" t="s">
        <v>6</v>
      </c>
      <c r="D136" s="7">
        <v>2.8189999999999999E-3</v>
      </c>
      <c r="E136">
        <v>2819</v>
      </c>
      <c r="F136" s="8">
        <v>13500000</v>
      </c>
    </row>
    <row r="137" spans="1:6" ht="16.5" customHeight="1">
      <c r="A137" t="s">
        <v>63</v>
      </c>
      <c r="B137" s="6" t="s">
        <v>4</v>
      </c>
      <c r="C137" s="6" t="s">
        <v>6</v>
      </c>
      <c r="D137" s="7">
        <v>3.1870000000000002E-3</v>
      </c>
      <c r="E137">
        <v>3187</v>
      </c>
      <c r="F137" s="8">
        <v>13600000</v>
      </c>
    </row>
    <row r="138" spans="1:6" ht="16.5" customHeight="1">
      <c r="A138" t="s">
        <v>64</v>
      </c>
      <c r="B138" s="6" t="s">
        <v>4</v>
      </c>
      <c r="C138" s="6" t="s">
        <v>6</v>
      </c>
      <c r="D138" s="7">
        <v>3.601E-3</v>
      </c>
      <c r="E138">
        <v>3601</v>
      </c>
      <c r="F138" s="8">
        <v>13700000</v>
      </c>
    </row>
    <row r="139" spans="1:6" ht="16.5" customHeight="1">
      <c r="A139" t="s">
        <v>65</v>
      </c>
      <c r="B139" s="6" t="s">
        <v>4</v>
      </c>
      <c r="C139" s="6" t="s">
        <v>6</v>
      </c>
      <c r="D139" s="7">
        <v>4.0679999999999996E-3</v>
      </c>
      <c r="E139">
        <v>4068</v>
      </c>
      <c r="F139" s="8">
        <v>13800000</v>
      </c>
    </row>
    <row r="140" spans="1:6" ht="16.5" customHeight="1">
      <c r="A140" t="s">
        <v>66</v>
      </c>
      <c r="B140" s="6" t="s">
        <v>4</v>
      </c>
      <c r="C140" s="6" t="s">
        <v>6</v>
      </c>
      <c r="D140" s="7">
        <v>4.5950000000000001E-3</v>
      </c>
      <c r="E140">
        <v>4595</v>
      </c>
      <c r="F140" s="8">
        <v>13900000</v>
      </c>
    </row>
    <row r="141" spans="1:6" ht="16.5" customHeight="1">
      <c r="A141" t="s">
        <v>67</v>
      </c>
      <c r="B141" s="6" t="s">
        <v>4</v>
      </c>
      <c r="C141" s="6" t="s">
        <v>6</v>
      </c>
      <c r="D141" s="7">
        <v>5.189E-3</v>
      </c>
      <c r="E141">
        <v>5189</v>
      </c>
      <c r="F141" s="8">
        <v>14000000</v>
      </c>
    </row>
    <row r="142" spans="1:6" ht="16.5" customHeight="1">
      <c r="A142" t="s">
        <v>68</v>
      </c>
      <c r="B142" s="6" t="s">
        <v>4</v>
      </c>
      <c r="C142" s="6" t="s">
        <v>6</v>
      </c>
      <c r="D142" s="7">
        <v>5.8310000000000002E-3</v>
      </c>
      <c r="E142">
        <v>5831</v>
      </c>
      <c r="F142" s="8">
        <v>14100000</v>
      </c>
    </row>
    <row r="143" spans="1:6" ht="16.5" customHeight="1">
      <c r="A143" t="s">
        <v>69</v>
      </c>
      <c r="B143" s="6" t="s">
        <v>4</v>
      </c>
      <c r="C143" s="6" t="s">
        <v>6</v>
      </c>
      <c r="D143" s="7">
        <v>6.5519999999999997E-3</v>
      </c>
      <c r="E143">
        <v>6552</v>
      </c>
      <c r="F143" s="8">
        <v>14200000</v>
      </c>
    </row>
    <row r="144" spans="1:6" ht="16.5" customHeight="1">
      <c r="A144" t="s">
        <v>70</v>
      </c>
      <c r="B144" s="6" t="s">
        <v>4</v>
      </c>
      <c r="C144" s="6" t="s">
        <v>6</v>
      </c>
      <c r="D144" s="7">
        <v>7.3600000000000002E-3</v>
      </c>
      <c r="E144">
        <v>7360</v>
      </c>
      <c r="F144" s="8">
        <v>14300000</v>
      </c>
    </row>
    <row r="145" spans="1:6" ht="16.5" customHeight="1">
      <c r="A145" t="s">
        <v>71</v>
      </c>
      <c r="B145" s="6" t="s">
        <v>4</v>
      </c>
      <c r="C145" s="6" t="s">
        <v>6</v>
      </c>
      <c r="D145" s="7">
        <v>8.2660000000000008E-3</v>
      </c>
      <c r="E145">
        <v>8266</v>
      </c>
      <c r="F145" s="8">
        <v>14400000</v>
      </c>
    </row>
    <row r="146" spans="1:6" ht="16.5" customHeight="1">
      <c r="A146" t="s">
        <v>72</v>
      </c>
      <c r="B146" s="6" t="s">
        <v>4</v>
      </c>
      <c r="C146" s="6" t="s">
        <v>6</v>
      </c>
      <c r="D146" s="7">
        <v>9.0209999999999995E-3</v>
      </c>
      <c r="E146">
        <v>9021</v>
      </c>
      <c r="F146" s="8">
        <v>14500000</v>
      </c>
    </row>
    <row r="147" spans="1:6" ht="16.5" customHeight="1">
      <c r="A147" t="s">
        <v>73</v>
      </c>
      <c r="B147" s="6" t="s">
        <v>4</v>
      </c>
      <c r="C147" s="6" t="s">
        <v>6</v>
      </c>
      <c r="D147" s="7">
        <v>9.8180000000000003E-3</v>
      </c>
      <c r="E147">
        <v>9818</v>
      </c>
      <c r="F147" s="8">
        <v>14600000</v>
      </c>
    </row>
    <row r="148" spans="1:6" ht="16.5" customHeight="1">
      <c r="A148" t="s">
        <v>74</v>
      </c>
      <c r="B148" s="6" t="s">
        <v>4</v>
      </c>
      <c r="C148" s="6" t="s">
        <v>6</v>
      </c>
      <c r="D148" s="7">
        <v>1.0645999999999999E-2</v>
      </c>
      <c r="E148">
        <v>10646</v>
      </c>
      <c r="F148" s="8">
        <v>14700000</v>
      </c>
    </row>
    <row r="149" spans="1:6" ht="16.5" customHeight="1">
      <c r="A149" t="s">
        <v>75</v>
      </c>
      <c r="B149" s="6" t="s">
        <v>4</v>
      </c>
      <c r="C149" s="6" t="s">
        <v>6</v>
      </c>
      <c r="D149" s="7">
        <v>1.197E-2</v>
      </c>
      <c r="E149">
        <v>11970</v>
      </c>
      <c r="F149" s="8">
        <v>14800000</v>
      </c>
    </row>
    <row r="150" spans="1:6" ht="16.5" customHeight="1">
      <c r="A150" t="s">
        <v>76</v>
      </c>
      <c r="B150" s="6" t="s">
        <v>4</v>
      </c>
      <c r="C150" s="6" t="s">
        <v>6</v>
      </c>
      <c r="D150" s="7">
        <v>1.3417999999999999E-2</v>
      </c>
      <c r="E150">
        <v>13418</v>
      </c>
      <c r="F150" s="8">
        <v>14900000</v>
      </c>
    </row>
    <row r="151" spans="1:6" ht="16.5" customHeight="1">
      <c r="A151" t="s">
        <v>77</v>
      </c>
      <c r="B151" s="6" t="s">
        <v>4</v>
      </c>
      <c r="C151" s="6" t="s">
        <v>6</v>
      </c>
      <c r="D151" s="7">
        <v>1.4656000000000001E-2</v>
      </c>
      <c r="E151">
        <v>14656</v>
      </c>
      <c r="F151" s="8">
        <v>15000000</v>
      </c>
    </row>
    <row r="152" spans="1:6" ht="16.5" customHeight="1">
      <c r="A152" t="s">
        <v>78</v>
      </c>
      <c r="B152" s="6" t="s">
        <v>4</v>
      </c>
      <c r="C152" s="6" t="s">
        <v>6</v>
      </c>
      <c r="D152" s="7">
        <v>1.6541E-2</v>
      </c>
      <c r="E152">
        <v>16541</v>
      </c>
      <c r="F152" s="8">
        <v>15100000</v>
      </c>
    </row>
    <row r="153" spans="1:6" ht="16.5" customHeight="1">
      <c r="A153" t="s">
        <v>79</v>
      </c>
      <c r="B153" s="6" t="s">
        <v>4</v>
      </c>
      <c r="C153" s="6" t="s">
        <v>6</v>
      </c>
      <c r="D153" s="7">
        <v>1.8669000000000002E-2</v>
      </c>
      <c r="E153">
        <v>18669</v>
      </c>
      <c r="F153" s="8">
        <v>15200000</v>
      </c>
    </row>
    <row r="154" spans="1:6" ht="16.5" customHeight="1">
      <c r="A154" t="s">
        <v>80</v>
      </c>
      <c r="B154" s="6" t="s">
        <v>4</v>
      </c>
      <c r="C154" s="6" t="s">
        <v>6</v>
      </c>
      <c r="D154" s="7">
        <v>2.1069999999999998E-2</v>
      </c>
      <c r="E154">
        <v>21070</v>
      </c>
      <c r="F154" s="8">
        <v>15300000</v>
      </c>
    </row>
    <row r="155" spans="1:6" ht="16.5" customHeight="1">
      <c r="A155" t="s">
        <v>81</v>
      </c>
      <c r="B155" s="6" t="s">
        <v>4</v>
      </c>
      <c r="C155" s="6" t="s">
        <v>6</v>
      </c>
      <c r="D155" s="7">
        <v>2.3781E-2</v>
      </c>
      <c r="E155">
        <v>23781</v>
      </c>
      <c r="F155" s="8">
        <v>15400000</v>
      </c>
    </row>
    <row r="156" spans="1:6" ht="16.5" customHeight="1">
      <c r="A156" t="s">
        <v>82</v>
      </c>
      <c r="B156" s="6" t="s">
        <v>4</v>
      </c>
      <c r="C156" s="6" t="s">
        <v>6</v>
      </c>
      <c r="D156" s="7">
        <v>2.6641000000000001E-2</v>
      </c>
      <c r="E156">
        <v>26641</v>
      </c>
      <c r="F156" s="8">
        <v>15500000</v>
      </c>
    </row>
    <row r="157" spans="1:6" ht="16.5" customHeight="1">
      <c r="A157" t="s">
        <v>83</v>
      </c>
      <c r="B157" s="6" t="s">
        <v>4</v>
      </c>
      <c r="C157" s="6" t="s">
        <v>6</v>
      </c>
      <c r="D157" s="7">
        <v>2.9527000000000001E-2</v>
      </c>
      <c r="E157">
        <v>29527</v>
      </c>
      <c r="F157" s="8">
        <v>15600000</v>
      </c>
    </row>
    <row r="158" spans="1:6" ht="16.5" customHeight="1">
      <c r="A158" t="s">
        <v>84</v>
      </c>
      <c r="B158" s="6" t="s">
        <v>4</v>
      </c>
      <c r="C158" s="6" t="s">
        <v>6</v>
      </c>
      <c r="D158" s="7">
        <v>3.2374E-2</v>
      </c>
      <c r="E158">
        <v>32374</v>
      </c>
      <c r="F158" s="8">
        <v>15700000</v>
      </c>
    </row>
    <row r="159" spans="1:6" ht="16.5" customHeight="1">
      <c r="A159" t="s">
        <v>85</v>
      </c>
      <c r="B159" s="6" t="s">
        <v>4</v>
      </c>
      <c r="C159" s="6" t="s">
        <v>6</v>
      </c>
      <c r="D159" s="7">
        <v>3.5453999999999999E-2</v>
      </c>
      <c r="E159">
        <v>35454</v>
      </c>
      <c r="F159" s="8">
        <v>15800000</v>
      </c>
    </row>
    <row r="160" spans="1:6" ht="16.5" customHeight="1">
      <c r="A160" t="s">
        <v>86</v>
      </c>
      <c r="B160" s="6" t="s">
        <v>4</v>
      </c>
      <c r="C160" s="6" t="s">
        <v>6</v>
      </c>
      <c r="D160" s="7">
        <v>3.8781000000000003E-2</v>
      </c>
      <c r="E160">
        <v>38781</v>
      </c>
      <c r="F160" s="8">
        <v>15900000</v>
      </c>
    </row>
    <row r="161" spans="1:6" ht="16.5" customHeight="1">
      <c r="A161" t="s">
        <v>87</v>
      </c>
      <c r="B161" s="6" t="s">
        <v>4</v>
      </c>
      <c r="C161" s="6" t="s">
        <v>6</v>
      </c>
      <c r="D161" s="7">
        <v>4.2367000000000002E-2</v>
      </c>
      <c r="E161">
        <v>42367</v>
      </c>
      <c r="F161" s="8">
        <v>16000000</v>
      </c>
    </row>
    <row r="162" spans="1:6" ht="16.5" customHeight="1">
      <c r="A162" t="s">
        <v>88</v>
      </c>
      <c r="B162" s="6" t="s">
        <v>4</v>
      </c>
      <c r="C162" s="6" t="s">
        <v>6</v>
      </c>
      <c r="D162" s="7">
        <v>4.6223E-2</v>
      </c>
      <c r="E162">
        <v>46223</v>
      </c>
      <c r="F162" s="8">
        <v>16100000</v>
      </c>
    </row>
    <row r="163" spans="1:6" ht="16.5" customHeight="1">
      <c r="A163" t="s">
        <v>89</v>
      </c>
      <c r="B163" s="6" t="s">
        <v>4</v>
      </c>
      <c r="C163" s="6" t="s">
        <v>6</v>
      </c>
      <c r="D163" s="7">
        <v>5.0361000000000003E-2</v>
      </c>
      <c r="E163">
        <v>50361</v>
      </c>
      <c r="F163" s="8">
        <v>16200000</v>
      </c>
    </row>
    <row r="164" spans="1:6" ht="16.5" customHeight="1">
      <c r="A164" t="s">
        <v>90</v>
      </c>
      <c r="B164" s="6" t="s">
        <v>4</v>
      </c>
      <c r="C164" s="6" t="s">
        <v>6</v>
      </c>
      <c r="D164" s="7">
        <v>5.4792E-2</v>
      </c>
      <c r="E164">
        <v>54792</v>
      </c>
      <c r="F164" s="8">
        <v>16300000</v>
      </c>
    </row>
    <row r="165" spans="1:6" ht="16.5" customHeight="1">
      <c r="A165" t="s">
        <v>91</v>
      </c>
      <c r="B165" s="6" t="s">
        <v>4</v>
      </c>
      <c r="C165" s="6" t="s">
        <v>6</v>
      </c>
      <c r="D165" s="7">
        <v>5.9523E-2</v>
      </c>
      <c r="E165">
        <v>59523</v>
      </c>
      <c r="F165" s="8">
        <v>16400000</v>
      </c>
    </row>
    <row r="166" spans="1:6" ht="16.5" customHeight="1">
      <c r="A166" t="s">
        <v>10</v>
      </c>
      <c r="B166" s="6" t="s">
        <v>110</v>
      </c>
      <c r="C166" s="6" t="s">
        <v>109</v>
      </c>
      <c r="D166" s="7">
        <v>2.4000000000000001E-5</v>
      </c>
      <c r="E166">
        <v>24</v>
      </c>
      <c r="F166" s="8">
        <v>16500000</v>
      </c>
    </row>
    <row r="167" spans="1:6" ht="16.5" customHeight="1">
      <c r="A167" t="s">
        <v>11</v>
      </c>
      <c r="B167" s="6" t="s">
        <v>110</v>
      </c>
      <c r="C167" s="6" t="s">
        <v>109</v>
      </c>
      <c r="D167" s="7">
        <v>2.4000000000000001E-5</v>
      </c>
      <c r="E167">
        <v>24</v>
      </c>
      <c r="F167" s="8">
        <v>16600000</v>
      </c>
    </row>
    <row r="168" spans="1:6" ht="16.5" customHeight="1">
      <c r="A168" t="s">
        <v>12</v>
      </c>
      <c r="B168" s="6" t="s">
        <v>110</v>
      </c>
      <c r="C168" s="6" t="s">
        <v>109</v>
      </c>
      <c r="D168" s="7">
        <v>2.5000000000000001E-5</v>
      </c>
      <c r="E168">
        <v>25</v>
      </c>
      <c r="F168" s="8">
        <v>16700000</v>
      </c>
    </row>
    <row r="169" spans="1:6" ht="16.5" customHeight="1">
      <c r="A169" t="s">
        <v>13</v>
      </c>
      <c r="B169" s="6" t="s">
        <v>110</v>
      </c>
      <c r="C169" s="6" t="s">
        <v>109</v>
      </c>
      <c r="D169" s="7">
        <v>2.5000000000000001E-5</v>
      </c>
      <c r="E169">
        <v>25</v>
      </c>
      <c r="F169" s="8">
        <v>16800000</v>
      </c>
    </row>
    <row r="170" spans="1:6" ht="16.5" customHeight="1">
      <c r="A170" t="s">
        <v>14</v>
      </c>
      <c r="B170" s="6" t="s">
        <v>110</v>
      </c>
      <c r="C170" s="6" t="s">
        <v>109</v>
      </c>
      <c r="D170" s="7">
        <v>2.5999999999999998E-5</v>
      </c>
      <c r="E170">
        <v>26</v>
      </c>
      <c r="F170" s="8">
        <v>16900000</v>
      </c>
    </row>
    <row r="171" spans="1:6" ht="16.5" customHeight="1">
      <c r="A171" t="s">
        <v>15</v>
      </c>
      <c r="B171" s="6" t="s">
        <v>110</v>
      </c>
      <c r="C171" s="6" t="s">
        <v>109</v>
      </c>
      <c r="D171" s="7">
        <v>2.5999999999999998E-5</v>
      </c>
      <c r="E171">
        <v>26</v>
      </c>
      <c r="F171" s="8">
        <v>17000000</v>
      </c>
    </row>
    <row r="172" spans="1:6" ht="16.5" customHeight="1">
      <c r="A172" t="s">
        <v>16</v>
      </c>
      <c r="B172" s="6" t="s">
        <v>110</v>
      </c>
      <c r="C172" s="6" t="s">
        <v>109</v>
      </c>
      <c r="D172" s="7">
        <v>2.6999999999999999E-5</v>
      </c>
      <c r="E172">
        <v>27</v>
      </c>
      <c r="F172" s="8">
        <v>17100000</v>
      </c>
    </row>
    <row r="173" spans="1:6" ht="16.5" customHeight="1">
      <c r="A173" t="s">
        <v>17</v>
      </c>
      <c r="B173" s="6" t="s">
        <v>110</v>
      </c>
      <c r="C173" s="6" t="s">
        <v>109</v>
      </c>
      <c r="D173" s="7">
        <v>2.6999999999999999E-5</v>
      </c>
      <c r="E173">
        <v>27</v>
      </c>
      <c r="F173" s="8">
        <v>17200000</v>
      </c>
    </row>
    <row r="174" spans="1:6" ht="16.5" customHeight="1">
      <c r="A174" t="s">
        <v>18</v>
      </c>
      <c r="B174" s="6" t="s">
        <v>110</v>
      </c>
      <c r="C174" s="6" t="s">
        <v>109</v>
      </c>
      <c r="D174" s="7">
        <v>2.6999999999999999E-5</v>
      </c>
      <c r="E174">
        <v>27</v>
      </c>
      <c r="F174" s="8">
        <v>17300000</v>
      </c>
    </row>
    <row r="175" spans="1:6" ht="16.5" customHeight="1">
      <c r="A175" t="s">
        <v>19</v>
      </c>
      <c r="B175" s="6" t="s">
        <v>110</v>
      </c>
      <c r="C175" s="6" t="s">
        <v>109</v>
      </c>
      <c r="D175" s="7">
        <v>2.6999999999999999E-5</v>
      </c>
      <c r="E175">
        <v>27</v>
      </c>
      <c r="F175" s="8">
        <v>17400000</v>
      </c>
    </row>
    <row r="176" spans="1:6" ht="16.5" customHeight="1">
      <c r="A176" t="s">
        <v>20</v>
      </c>
      <c r="B176" s="6" t="s">
        <v>110</v>
      </c>
      <c r="C176" s="6" t="s">
        <v>109</v>
      </c>
      <c r="D176" s="7">
        <v>2.8E-5</v>
      </c>
      <c r="E176">
        <v>28</v>
      </c>
      <c r="F176" s="8">
        <v>17500000</v>
      </c>
    </row>
    <row r="177" spans="1:6" ht="16.5" customHeight="1">
      <c r="A177" t="s">
        <v>21</v>
      </c>
      <c r="B177" s="6" t="s">
        <v>110</v>
      </c>
      <c r="C177" s="6" t="s">
        <v>109</v>
      </c>
      <c r="D177" s="7">
        <v>2.8E-5</v>
      </c>
      <c r="E177">
        <v>28</v>
      </c>
      <c r="F177" s="8">
        <v>17600000</v>
      </c>
    </row>
    <row r="178" spans="1:6" ht="16.5" customHeight="1">
      <c r="A178" t="s">
        <v>22</v>
      </c>
      <c r="B178" s="6" t="s">
        <v>110</v>
      </c>
      <c r="C178" s="6" t="s">
        <v>109</v>
      </c>
      <c r="D178" s="7">
        <v>2.9E-5</v>
      </c>
      <c r="E178">
        <v>29</v>
      </c>
      <c r="F178" s="8">
        <v>17700000</v>
      </c>
    </row>
    <row r="179" spans="1:6" ht="16.5" customHeight="1">
      <c r="A179" t="s">
        <v>23</v>
      </c>
      <c r="B179" s="6" t="s">
        <v>110</v>
      </c>
      <c r="C179" s="6" t="s">
        <v>109</v>
      </c>
      <c r="D179" s="7">
        <v>3.1000000000000001E-5</v>
      </c>
      <c r="E179">
        <v>31</v>
      </c>
      <c r="F179" s="8">
        <v>17800000</v>
      </c>
    </row>
    <row r="180" spans="1:6" ht="16.5" customHeight="1">
      <c r="A180" t="s">
        <v>24</v>
      </c>
      <c r="B180" s="6" t="s">
        <v>110</v>
      </c>
      <c r="C180" s="6" t="s">
        <v>109</v>
      </c>
      <c r="D180" s="7">
        <v>3.1999999999999999E-5</v>
      </c>
      <c r="E180">
        <v>32</v>
      </c>
      <c r="F180" s="8">
        <v>17900000</v>
      </c>
    </row>
    <row r="181" spans="1:6" ht="16.5" customHeight="1">
      <c r="A181" t="s">
        <v>25</v>
      </c>
      <c r="B181" s="6" t="s">
        <v>110</v>
      </c>
      <c r="C181" s="6" t="s">
        <v>109</v>
      </c>
      <c r="D181" s="7">
        <v>3.4999999999999997E-5</v>
      </c>
      <c r="E181">
        <v>35</v>
      </c>
      <c r="F181" s="8">
        <v>18000000</v>
      </c>
    </row>
    <row r="182" spans="1:6" ht="16.5" customHeight="1">
      <c r="A182" t="s">
        <v>26</v>
      </c>
      <c r="B182" s="6" t="s">
        <v>110</v>
      </c>
      <c r="C182" s="6" t="s">
        <v>109</v>
      </c>
      <c r="D182" s="7">
        <v>3.8000000000000002E-5</v>
      </c>
      <c r="E182">
        <v>38</v>
      </c>
      <c r="F182" s="8">
        <v>18100000</v>
      </c>
    </row>
    <row r="183" spans="1:6" ht="16.5" customHeight="1">
      <c r="A183" t="s">
        <v>27</v>
      </c>
      <c r="B183" s="6" t="s">
        <v>110</v>
      </c>
      <c r="C183" s="6" t="s">
        <v>109</v>
      </c>
      <c r="D183" s="7">
        <v>4.0000000000000003E-5</v>
      </c>
      <c r="E183">
        <v>40</v>
      </c>
      <c r="F183" s="8">
        <v>18200000</v>
      </c>
    </row>
    <row r="184" spans="1:6" ht="16.5" customHeight="1">
      <c r="A184" t="s">
        <v>28</v>
      </c>
      <c r="B184" s="6" t="s">
        <v>110</v>
      </c>
      <c r="C184" s="6" t="s">
        <v>109</v>
      </c>
      <c r="D184" s="7">
        <v>4.1999999999999998E-5</v>
      </c>
      <c r="E184">
        <v>42</v>
      </c>
      <c r="F184" s="8">
        <v>18300000</v>
      </c>
    </row>
    <row r="185" spans="1:6" ht="16.5" customHeight="1">
      <c r="A185" t="s">
        <v>29</v>
      </c>
      <c r="B185" s="6" t="s">
        <v>110</v>
      </c>
      <c r="C185" s="6" t="s">
        <v>109</v>
      </c>
      <c r="D185" s="7">
        <v>4.3999999999999999E-5</v>
      </c>
      <c r="E185">
        <v>44</v>
      </c>
      <c r="F185" s="8">
        <v>18400000</v>
      </c>
    </row>
    <row r="186" spans="1:6" ht="16.5" customHeight="1">
      <c r="A186" t="s">
        <v>30</v>
      </c>
      <c r="B186" s="6" t="s">
        <v>110</v>
      </c>
      <c r="C186" s="6" t="s">
        <v>109</v>
      </c>
      <c r="D186" s="7">
        <v>4.5000000000000003E-5</v>
      </c>
      <c r="E186">
        <v>45</v>
      </c>
      <c r="F186" s="8">
        <v>18500000</v>
      </c>
    </row>
    <row r="187" spans="1:6" ht="16.5" customHeight="1">
      <c r="A187" t="s">
        <v>31</v>
      </c>
      <c r="B187" s="6" t="s">
        <v>110</v>
      </c>
      <c r="C187" s="6" t="s">
        <v>109</v>
      </c>
      <c r="D187" s="7">
        <v>4.6999999999999997E-5</v>
      </c>
      <c r="E187">
        <v>47</v>
      </c>
      <c r="F187" s="8">
        <v>18600000</v>
      </c>
    </row>
    <row r="188" spans="1:6" ht="16.5" customHeight="1">
      <c r="A188" t="s">
        <v>32</v>
      </c>
      <c r="B188" s="6" t="s">
        <v>110</v>
      </c>
      <c r="C188" s="6" t="s">
        <v>109</v>
      </c>
      <c r="D188" s="7">
        <v>4.8000000000000001E-5</v>
      </c>
      <c r="E188">
        <v>48</v>
      </c>
      <c r="F188" s="8">
        <v>18700000</v>
      </c>
    </row>
    <row r="189" spans="1:6" ht="16.5" customHeight="1">
      <c r="A189" t="s">
        <v>33</v>
      </c>
      <c r="B189" s="6" t="s">
        <v>110</v>
      </c>
      <c r="C189" s="6" t="s">
        <v>109</v>
      </c>
      <c r="D189" s="7">
        <v>5.3000000000000001E-5</v>
      </c>
      <c r="E189">
        <v>53</v>
      </c>
      <c r="F189" s="8">
        <v>18800000</v>
      </c>
    </row>
    <row r="190" spans="1:6" ht="16.5" customHeight="1">
      <c r="A190" t="s">
        <v>34</v>
      </c>
      <c r="B190" s="6" t="s">
        <v>110</v>
      </c>
      <c r="C190" s="6" t="s">
        <v>109</v>
      </c>
      <c r="D190" s="7">
        <v>5.8E-5</v>
      </c>
      <c r="E190">
        <v>58</v>
      </c>
      <c r="F190" s="8">
        <v>18900000</v>
      </c>
    </row>
    <row r="191" spans="1:6" ht="16.5" customHeight="1">
      <c r="A191" t="s">
        <v>35</v>
      </c>
      <c r="B191" s="6" t="s">
        <v>110</v>
      </c>
      <c r="C191" s="6" t="s">
        <v>109</v>
      </c>
      <c r="D191" s="7">
        <v>6.3E-5</v>
      </c>
      <c r="E191">
        <v>63</v>
      </c>
      <c r="F191" s="8">
        <v>19000000</v>
      </c>
    </row>
    <row r="192" spans="1:6" ht="16.5" customHeight="1">
      <c r="A192" t="s">
        <v>36</v>
      </c>
      <c r="B192" s="6" t="s">
        <v>110</v>
      </c>
      <c r="C192" s="6" t="s">
        <v>109</v>
      </c>
      <c r="D192" s="7">
        <v>6.8999999999999997E-5</v>
      </c>
      <c r="E192">
        <v>69</v>
      </c>
      <c r="F192" s="8">
        <v>19100000</v>
      </c>
    </row>
    <row r="193" spans="1:6" ht="16.5" customHeight="1">
      <c r="A193" t="s">
        <v>37</v>
      </c>
      <c r="B193" s="6" t="s">
        <v>110</v>
      </c>
      <c r="C193" s="6" t="s">
        <v>109</v>
      </c>
      <c r="D193" s="7">
        <v>7.4999999999999993E-5</v>
      </c>
      <c r="E193">
        <v>75</v>
      </c>
      <c r="F193" s="8">
        <v>19200000</v>
      </c>
    </row>
    <row r="194" spans="1:6" ht="16.5" customHeight="1">
      <c r="A194" t="s">
        <v>38</v>
      </c>
      <c r="B194" s="6" t="s">
        <v>110</v>
      </c>
      <c r="C194" s="6" t="s">
        <v>109</v>
      </c>
      <c r="D194" s="7">
        <v>8.2000000000000001E-5</v>
      </c>
      <c r="E194">
        <v>82</v>
      </c>
      <c r="F194" s="8">
        <v>19300000</v>
      </c>
    </row>
    <row r="195" spans="1:6" ht="16.5" customHeight="1">
      <c r="A195" t="s">
        <v>39</v>
      </c>
      <c r="B195" s="6" t="s">
        <v>110</v>
      </c>
      <c r="C195" s="6" t="s">
        <v>109</v>
      </c>
      <c r="D195" s="7">
        <v>8.8999999999999995E-5</v>
      </c>
      <c r="E195">
        <v>89</v>
      </c>
      <c r="F195" s="8">
        <v>19400000</v>
      </c>
    </row>
    <row r="196" spans="1:6" ht="16.5" customHeight="1">
      <c r="A196" t="s">
        <v>40</v>
      </c>
      <c r="B196" s="6" t="s">
        <v>110</v>
      </c>
      <c r="C196" s="6" t="s">
        <v>109</v>
      </c>
      <c r="D196" s="7">
        <v>9.6000000000000002E-5</v>
      </c>
      <c r="E196">
        <v>96</v>
      </c>
      <c r="F196" s="8">
        <v>19500000</v>
      </c>
    </row>
    <row r="197" spans="1:6" ht="16.5" customHeight="1">
      <c r="A197" t="s">
        <v>41</v>
      </c>
      <c r="B197" s="6" t="s">
        <v>110</v>
      </c>
      <c r="C197" s="6" t="s">
        <v>109</v>
      </c>
      <c r="D197" s="7">
        <v>1.0399999999999999E-4</v>
      </c>
      <c r="E197">
        <v>104</v>
      </c>
      <c r="F197" s="8">
        <v>19600000</v>
      </c>
    </row>
    <row r="198" spans="1:6" ht="16.5" customHeight="1">
      <c r="A198" t="s">
        <v>42</v>
      </c>
      <c r="B198" s="6" t="s">
        <v>110</v>
      </c>
      <c r="C198" s="6" t="s">
        <v>109</v>
      </c>
      <c r="D198" s="7">
        <v>1.13E-4</v>
      </c>
      <c r="E198">
        <v>113</v>
      </c>
      <c r="F198" s="8">
        <v>19700000</v>
      </c>
    </row>
    <row r="199" spans="1:6" ht="16.5" customHeight="1">
      <c r="A199" t="s">
        <v>43</v>
      </c>
      <c r="B199" s="6" t="s">
        <v>110</v>
      </c>
      <c r="C199" s="6" t="s">
        <v>109</v>
      </c>
      <c r="D199" s="7">
        <v>1.22E-4</v>
      </c>
      <c r="E199">
        <v>122</v>
      </c>
      <c r="F199" s="8">
        <v>19800000</v>
      </c>
    </row>
    <row r="200" spans="1:6" ht="16.5" customHeight="1">
      <c r="A200" t="s">
        <v>44</v>
      </c>
      <c r="B200" s="6" t="s">
        <v>110</v>
      </c>
      <c r="C200" s="6" t="s">
        <v>109</v>
      </c>
      <c r="D200" s="7">
        <v>1.3300000000000001E-4</v>
      </c>
      <c r="E200">
        <v>133</v>
      </c>
      <c r="F200" s="8">
        <v>19900000</v>
      </c>
    </row>
    <row r="201" spans="1:6" ht="16.5" customHeight="1">
      <c r="A201" t="s">
        <v>45</v>
      </c>
      <c r="B201" s="6" t="s">
        <v>110</v>
      </c>
      <c r="C201" s="6" t="s">
        <v>109</v>
      </c>
      <c r="D201" s="7">
        <v>1.44E-4</v>
      </c>
      <c r="E201">
        <v>144</v>
      </c>
      <c r="F201" s="8">
        <v>20000000</v>
      </c>
    </row>
    <row r="202" spans="1:6" ht="16.5" customHeight="1">
      <c r="A202" t="s">
        <v>46</v>
      </c>
      <c r="B202" s="6" t="s">
        <v>110</v>
      </c>
      <c r="C202" s="6" t="s">
        <v>109</v>
      </c>
      <c r="D202" s="7">
        <v>1.56E-4</v>
      </c>
      <c r="E202">
        <v>156</v>
      </c>
      <c r="F202" s="8">
        <v>20100000</v>
      </c>
    </row>
    <row r="203" spans="1:6" ht="16.5" customHeight="1">
      <c r="A203" t="s">
        <v>47</v>
      </c>
      <c r="B203" s="6" t="s">
        <v>110</v>
      </c>
      <c r="C203" s="6" t="s">
        <v>109</v>
      </c>
      <c r="D203" s="7">
        <v>1.7000000000000001E-4</v>
      </c>
      <c r="E203">
        <v>170</v>
      </c>
      <c r="F203" s="8">
        <v>20200000</v>
      </c>
    </row>
    <row r="204" spans="1:6" ht="16.5" customHeight="1">
      <c r="A204" t="s">
        <v>48</v>
      </c>
      <c r="B204" s="6" t="s">
        <v>110</v>
      </c>
      <c r="C204" s="6" t="s">
        <v>109</v>
      </c>
      <c r="D204" s="7">
        <v>1.85E-4</v>
      </c>
      <c r="E204">
        <v>185</v>
      </c>
      <c r="F204" s="8">
        <v>20300000</v>
      </c>
    </row>
    <row r="205" spans="1:6" ht="16.5" customHeight="1">
      <c r="A205" t="s">
        <v>49</v>
      </c>
      <c r="B205" s="6" t="s">
        <v>110</v>
      </c>
      <c r="C205" s="6" t="s">
        <v>109</v>
      </c>
      <c r="D205" s="7">
        <v>2.0100000000000001E-4</v>
      </c>
      <c r="E205">
        <v>201</v>
      </c>
      <c r="F205" s="8">
        <v>20400000</v>
      </c>
    </row>
    <row r="206" spans="1:6" ht="16.5" customHeight="1">
      <c r="A206" t="s">
        <v>50</v>
      </c>
      <c r="B206" s="6" t="s">
        <v>110</v>
      </c>
      <c r="C206" s="6" t="s">
        <v>109</v>
      </c>
      <c r="D206" s="7">
        <v>2.1800000000000001E-4</v>
      </c>
      <c r="E206">
        <v>218</v>
      </c>
      <c r="F206" s="8">
        <v>20500000</v>
      </c>
    </row>
    <row r="207" spans="1:6" ht="16.5" customHeight="1">
      <c r="A207" t="s">
        <v>51</v>
      </c>
      <c r="B207" s="6" t="s">
        <v>110</v>
      </c>
      <c r="C207" s="6" t="s">
        <v>109</v>
      </c>
      <c r="D207" s="7">
        <v>2.3699999999999999E-4</v>
      </c>
      <c r="E207">
        <v>237</v>
      </c>
      <c r="F207" s="8">
        <v>20600000</v>
      </c>
    </row>
    <row r="208" spans="1:6" ht="16.5" customHeight="1">
      <c r="A208" t="s">
        <v>52</v>
      </c>
      <c r="B208" s="6" t="s">
        <v>110</v>
      </c>
      <c r="C208" s="6" t="s">
        <v>109</v>
      </c>
      <c r="D208" s="7">
        <v>2.5799999999999998E-4</v>
      </c>
      <c r="E208">
        <v>258</v>
      </c>
      <c r="F208" s="8">
        <v>20700000</v>
      </c>
    </row>
    <row r="209" spans="1:6" ht="16.5" customHeight="1">
      <c r="A209" t="s">
        <v>53</v>
      </c>
      <c r="B209" s="6" t="s">
        <v>110</v>
      </c>
      <c r="C209" s="6" t="s">
        <v>109</v>
      </c>
      <c r="D209" s="7">
        <v>2.9E-4</v>
      </c>
      <c r="E209">
        <v>290</v>
      </c>
      <c r="F209" s="8">
        <v>20800000</v>
      </c>
    </row>
    <row r="210" spans="1:6" ht="16.5" customHeight="1">
      <c r="A210" t="s">
        <v>54</v>
      </c>
      <c r="B210" s="6" t="s">
        <v>110</v>
      </c>
      <c r="C210" s="6" t="s">
        <v>109</v>
      </c>
      <c r="D210" s="7">
        <v>3.28E-4</v>
      </c>
      <c r="E210">
        <v>328</v>
      </c>
      <c r="F210" s="8">
        <v>20900000</v>
      </c>
    </row>
    <row r="211" spans="1:6" ht="16.5" customHeight="1">
      <c r="A211" t="s">
        <v>55</v>
      </c>
      <c r="B211" s="6" t="s">
        <v>110</v>
      </c>
      <c r="C211" s="6" t="s">
        <v>109</v>
      </c>
      <c r="D211" s="7">
        <v>3.7500000000000001E-4</v>
      </c>
      <c r="E211">
        <v>375</v>
      </c>
      <c r="F211" s="8">
        <v>21000000</v>
      </c>
    </row>
    <row r="212" spans="1:6" ht="16.5" customHeight="1">
      <c r="A212" t="s">
        <v>56</v>
      </c>
      <c r="B212" s="6" t="s">
        <v>110</v>
      </c>
      <c r="C212" s="6" t="s">
        <v>109</v>
      </c>
      <c r="D212" s="7">
        <v>4.3300000000000001E-4</v>
      </c>
      <c r="E212">
        <v>433</v>
      </c>
      <c r="F212" s="8">
        <v>21100000</v>
      </c>
    </row>
    <row r="213" spans="1:6" ht="16.5" customHeight="1">
      <c r="A213" t="s">
        <v>57</v>
      </c>
      <c r="B213" s="6" t="s">
        <v>110</v>
      </c>
      <c r="C213" s="6" t="s">
        <v>109</v>
      </c>
      <c r="D213" s="7">
        <v>5.0299999999999997E-4</v>
      </c>
      <c r="E213">
        <v>503</v>
      </c>
      <c r="F213" s="8">
        <v>21200000</v>
      </c>
    </row>
    <row r="214" spans="1:6" ht="16.5" customHeight="1">
      <c r="A214" t="s">
        <v>58</v>
      </c>
      <c r="B214" s="6" t="s">
        <v>110</v>
      </c>
      <c r="C214" s="6" t="s">
        <v>109</v>
      </c>
      <c r="D214" s="7">
        <v>5.7899999999999998E-4</v>
      </c>
      <c r="E214">
        <v>579</v>
      </c>
      <c r="F214" s="8">
        <v>21300000</v>
      </c>
    </row>
    <row r="215" spans="1:6" ht="16.5" customHeight="1">
      <c r="A215" t="s">
        <v>59</v>
      </c>
      <c r="B215" s="6" t="s">
        <v>110</v>
      </c>
      <c r="C215" s="6" t="s">
        <v>109</v>
      </c>
      <c r="D215" s="7">
        <v>6.7000000000000002E-4</v>
      </c>
      <c r="E215">
        <v>670</v>
      </c>
      <c r="F215" s="8">
        <v>21400000</v>
      </c>
    </row>
    <row r="216" spans="1:6" ht="16.5" customHeight="1">
      <c r="A216" t="s">
        <v>60</v>
      </c>
      <c r="B216" s="6" t="s">
        <v>110</v>
      </c>
      <c r="C216" s="6" t="s">
        <v>109</v>
      </c>
      <c r="D216" s="7">
        <v>7.7800000000000005E-4</v>
      </c>
      <c r="E216">
        <v>778</v>
      </c>
      <c r="F216" s="8">
        <v>21500000</v>
      </c>
    </row>
    <row r="217" spans="1:6" ht="16.5" customHeight="1">
      <c r="A217" t="s">
        <v>61</v>
      </c>
      <c r="B217" s="6" t="s">
        <v>110</v>
      </c>
      <c r="C217" s="6" t="s">
        <v>109</v>
      </c>
      <c r="D217" s="7">
        <v>9.0399999999999996E-4</v>
      </c>
      <c r="E217">
        <v>904</v>
      </c>
      <c r="F217" s="8">
        <v>21600000</v>
      </c>
    </row>
    <row r="218" spans="1:6" ht="16.5" customHeight="1">
      <c r="A218" t="s">
        <v>62</v>
      </c>
      <c r="B218" s="6" t="s">
        <v>110</v>
      </c>
      <c r="C218" s="6" t="s">
        <v>109</v>
      </c>
      <c r="D218" s="7">
        <v>1.0510000000000001E-3</v>
      </c>
      <c r="E218">
        <v>1051</v>
      </c>
      <c r="F218" s="8">
        <v>21700000</v>
      </c>
    </row>
    <row r="219" spans="1:6" ht="16.5" customHeight="1">
      <c r="A219" t="s">
        <v>63</v>
      </c>
      <c r="B219" s="6" t="s">
        <v>110</v>
      </c>
      <c r="C219" s="6" t="s">
        <v>109</v>
      </c>
      <c r="D219" s="7">
        <v>1.1980000000000001E-3</v>
      </c>
      <c r="E219">
        <v>1198</v>
      </c>
      <c r="F219" s="8">
        <v>21800000</v>
      </c>
    </row>
    <row r="220" spans="1:6" ht="16.5" customHeight="1">
      <c r="A220" t="s">
        <v>64</v>
      </c>
      <c r="B220" s="6" t="s">
        <v>110</v>
      </c>
      <c r="C220" s="6" t="s">
        <v>109</v>
      </c>
      <c r="D220" s="7">
        <v>1.3649999999999999E-3</v>
      </c>
      <c r="E220">
        <v>1365</v>
      </c>
      <c r="F220" s="8">
        <v>21900000</v>
      </c>
    </row>
    <row r="221" spans="1:6" ht="16.5" customHeight="1">
      <c r="A221" t="s">
        <v>65</v>
      </c>
      <c r="B221" s="6" t="s">
        <v>110</v>
      </c>
      <c r="C221" s="6" t="s">
        <v>109</v>
      </c>
      <c r="D221" s="7">
        <v>1.5560000000000001E-3</v>
      </c>
      <c r="E221">
        <v>1556</v>
      </c>
      <c r="F221" s="8">
        <v>22000000</v>
      </c>
    </row>
    <row r="222" spans="1:6" ht="16.5" customHeight="1">
      <c r="A222" t="s">
        <v>66</v>
      </c>
      <c r="B222" s="6" t="s">
        <v>110</v>
      </c>
      <c r="C222" s="6" t="s">
        <v>109</v>
      </c>
      <c r="D222" s="7">
        <v>1.7730000000000001E-3</v>
      </c>
      <c r="E222">
        <v>1773</v>
      </c>
      <c r="F222" s="8">
        <v>22100000</v>
      </c>
    </row>
    <row r="223" spans="1:6" ht="16.5" customHeight="1">
      <c r="A223" t="s">
        <v>67</v>
      </c>
      <c r="B223" s="6" t="s">
        <v>110</v>
      </c>
      <c r="C223" s="6" t="s">
        <v>109</v>
      </c>
      <c r="D223" s="7">
        <v>2.0200000000000001E-3</v>
      </c>
      <c r="E223">
        <v>2020</v>
      </c>
      <c r="F223" s="8">
        <v>22200000</v>
      </c>
    </row>
    <row r="224" spans="1:6" ht="16.5" customHeight="1">
      <c r="A224" t="s">
        <v>68</v>
      </c>
      <c r="B224" s="6" t="s">
        <v>110</v>
      </c>
      <c r="C224" s="6" t="s">
        <v>109</v>
      </c>
      <c r="D224" s="7">
        <v>2.294E-3</v>
      </c>
      <c r="E224">
        <v>2294</v>
      </c>
      <c r="F224" s="8">
        <v>22300000</v>
      </c>
    </row>
    <row r="225" spans="1:6" ht="16.5" customHeight="1">
      <c r="A225" t="s">
        <v>69</v>
      </c>
      <c r="B225" s="6" t="s">
        <v>110</v>
      </c>
      <c r="C225" s="6" t="s">
        <v>109</v>
      </c>
      <c r="D225" s="7">
        <v>2.6059999999999998E-3</v>
      </c>
      <c r="E225">
        <v>2606</v>
      </c>
      <c r="F225" s="8">
        <v>22400000</v>
      </c>
    </row>
    <row r="226" spans="1:6" ht="16.5" customHeight="1">
      <c r="A226" t="s">
        <v>70</v>
      </c>
      <c r="B226" s="6" t="s">
        <v>110</v>
      </c>
      <c r="C226" s="6" t="s">
        <v>109</v>
      </c>
      <c r="D226" s="7">
        <v>2.96E-3</v>
      </c>
      <c r="E226">
        <v>2960</v>
      </c>
      <c r="F226" s="8">
        <v>22500000</v>
      </c>
    </row>
    <row r="227" spans="1:6" ht="16.5" customHeight="1">
      <c r="A227" t="s">
        <v>71</v>
      </c>
      <c r="B227" s="6" t="s">
        <v>110</v>
      </c>
      <c r="C227" s="6" t="s">
        <v>109</v>
      </c>
      <c r="D227" s="7">
        <v>3.3609999999999998E-3</v>
      </c>
      <c r="E227">
        <v>3361</v>
      </c>
      <c r="F227" s="8">
        <v>22600000</v>
      </c>
    </row>
    <row r="228" spans="1:6" ht="16.5" customHeight="1">
      <c r="A228" t="s">
        <v>72</v>
      </c>
      <c r="B228" s="6" t="s">
        <v>110</v>
      </c>
      <c r="C228" s="6" t="s">
        <v>109</v>
      </c>
      <c r="D228" s="7">
        <v>3.797E-3</v>
      </c>
      <c r="E228">
        <v>3797</v>
      </c>
      <c r="F228" s="8">
        <v>22700000</v>
      </c>
    </row>
    <row r="229" spans="1:6" ht="16.5" customHeight="1">
      <c r="A229" t="s">
        <v>73</v>
      </c>
      <c r="B229" s="6" t="s">
        <v>110</v>
      </c>
      <c r="C229" s="6" t="s">
        <v>109</v>
      </c>
      <c r="D229" s="7">
        <v>4.2830000000000003E-3</v>
      </c>
      <c r="E229">
        <v>4283</v>
      </c>
      <c r="F229" s="8">
        <v>22800000</v>
      </c>
    </row>
    <row r="230" spans="1:6" ht="16.5" customHeight="1">
      <c r="A230" t="s">
        <v>74</v>
      </c>
      <c r="B230" s="6" t="s">
        <v>110</v>
      </c>
      <c r="C230" s="6" t="s">
        <v>109</v>
      </c>
      <c r="D230" s="7">
        <v>4.8170000000000001E-3</v>
      </c>
      <c r="E230">
        <v>4817</v>
      </c>
      <c r="F230" s="8">
        <v>22900000</v>
      </c>
    </row>
    <row r="231" spans="1:6" ht="16.5" customHeight="1">
      <c r="A231" t="s">
        <v>75</v>
      </c>
      <c r="B231" s="6" t="s">
        <v>110</v>
      </c>
      <c r="C231" s="6" t="s">
        <v>109</v>
      </c>
      <c r="D231" s="7">
        <v>5.4000000000000003E-3</v>
      </c>
      <c r="E231">
        <v>5400</v>
      </c>
      <c r="F231" s="8">
        <v>23000000</v>
      </c>
    </row>
    <row r="232" spans="1:6" ht="16.5" customHeight="1">
      <c r="A232" t="s">
        <v>76</v>
      </c>
      <c r="B232" s="6" t="s">
        <v>110</v>
      </c>
      <c r="C232" s="6" t="s">
        <v>109</v>
      </c>
      <c r="D232" s="7">
        <v>6.0340000000000003E-3</v>
      </c>
      <c r="E232">
        <v>6034</v>
      </c>
      <c r="F232" s="8">
        <v>23100000</v>
      </c>
    </row>
    <row r="233" spans="1:6" ht="16.5" customHeight="1">
      <c r="A233" t="s">
        <v>77</v>
      </c>
      <c r="B233" s="6" t="s">
        <v>110</v>
      </c>
      <c r="C233" s="6" t="s">
        <v>109</v>
      </c>
      <c r="D233" s="7">
        <v>6.7140000000000003E-3</v>
      </c>
      <c r="E233">
        <v>6714</v>
      </c>
      <c r="F233" s="8">
        <v>23200000</v>
      </c>
    </row>
    <row r="234" spans="1:6" ht="16.5" customHeight="1">
      <c r="A234" t="s">
        <v>78</v>
      </c>
      <c r="B234" s="6" t="s">
        <v>110</v>
      </c>
      <c r="C234" s="6" t="s">
        <v>109</v>
      </c>
      <c r="D234" s="7">
        <v>7.4700000000000001E-3</v>
      </c>
      <c r="E234">
        <v>7470</v>
      </c>
      <c r="F234" s="8">
        <v>23300000</v>
      </c>
    </row>
    <row r="235" spans="1:6" ht="16.5" customHeight="1">
      <c r="A235" t="s">
        <v>79</v>
      </c>
      <c r="B235" s="6" t="s">
        <v>110</v>
      </c>
      <c r="C235" s="6" t="s">
        <v>109</v>
      </c>
      <c r="D235" s="7">
        <v>8.3119999999999999E-3</v>
      </c>
      <c r="E235">
        <v>8312</v>
      </c>
      <c r="F235" s="8">
        <v>23400000</v>
      </c>
    </row>
    <row r="236" spans="1:6" ht="16.5" customHeight="1">
      <c r="A236" t="s">
        <v>80</v>
      </c>
      <c r="B236" s="6" t="s">
        <v>110</v>
      </c>
      <c r="C236" s="6" t="s">
        <v>109</v>
      </c>
      <c r="D236" s="7">
        <v>9.2479999999999993E-3</v>
      </c>
      <c r="E236">
        <v>9248</v>
      </c>
      <c r="F236" s="8">
        <v>23500000</v>
      </c>
    </row>
    <row r="237" spans="1:6" ht="16.5" customHeight="1">
      <c r="A237" t="s">
        <v>81</v>
      </c>
      <c r="B237" s="6" t="s">
        <v>110</v>
      </c>
      <c r="C237" s="6" t="s">
        <v>109</v>
      </c>
      <c r="D237" s="7">
        <v>1.0290000000000001E-2</v>
      </c>
      <c r="E237">
        <v>10290</v>
      </c>
      <c r="F237" s="8">
        <v>23600000</v>
      </c>
    </row>
    <row r="238" spans="1:6" ht="16.5" customHeight="1">
      <c r="A238" t="s">
        <v>82</v>
      </c>
      <c r="B238" s="6" t="s">
        <v>110</v>
      </c>
      <c r="C238" s="6" t="s">
        <v>109</v>
      </c>
      <c r="D238" s="7">
        <v>1.1655E-2</v>
      </c>
      <c r="E238">
        <v>11655</v>
      </c>
      <c r="F238" s="8">
        <v>23700000</v>
      </c>
    </row>
    <row r="239" spans="1:6" ht="16.5" customHeight="1">
      <c r="A239" t="s">
        <v>83</v>
      </c>
      <c r="B239" s="6" t="s">
        <v>110</v>
      </c>
      <c r="C239" s="6" t="s">
        <v>109</v>
      </c>
      <c r="D239" s="7">
        <v>1.319E-2</v>
      </c>
      <c r="E239">
        <v>13190</v>
      </c>
      <c r="F239" s="8">
        <v>23800000</v>
      </c>
    </row>
    <row r="240" spans="1:6" ht="16.5" customHeight="1">
      <c r="A240" t="s">
        <v>84</v>
      </c>
      <c r="B240" s="6" t="s">
        <v>110</v>
      </c>
      <c r="C240" s="6" t="s">
        <v>109</v>
      </c>
      <c r="D240" s="7">
        <v>1.4912E-2</v>
      </c>
      <c r="E240">
        <v>14912</v>
      </c>
      <c r="F240" s="8">
        <v>23900000</v>
      </c>
    </row>
    <row r="241" spans="1:6" ht="16.5" customHeight="1">
      <c r="A241" t="s">
        <v>85</v>
      </c>
      <c r="B241" s="6" t="s">
        <v>110</v>
      </c>
      <c r="C241" s="6" t="s">
        <v>109</v>
      </c>
      <c r="D241" s="7">
        <v>1.6840000000000001E-2</v>
      </c>
      <c r="E241">
        <v>16840</v>
      </c>
      <c r="F241" s="8">
        <v>24000000</v>
      </c>
    </row>
    <row r="242" spans="1:6" ht="16.5" customHeight="1">
      <c r="A242" t="s">
        <v>86</v>
      </c>
      <c r="B242" s="6" t="s">
        <v>110</v>
      </c>
      <c r="C242" s="6" t="s">
        <v>109</v>
      </c>
      <c r="D242" s="7">
        <v>1.8994E-2</v>
      </c>
      <c r="E242">
        <v>18994</v>
      </c>
      <c r="F242" s="8">
        <v>24100000</v>
      </c>
    </row>
    <row r="243" spans="1:6" ht="16.5" customHeight="1">
      <c r="A243" t="s">
        <v>87</v>
      </c>
      <c r="B243" s="6" t="s">
        <v>110</v>
      </c>
      <c r="C243" s="6" t="s">
        <v>109</v>
      </c>
      <c r="D243" s="7">
        <v>2.1392000000000001E-2</v>
      </c>
      <c r="E243">
        <v>21392</v>
      </c>
      <c r="F243" s="8">
        <v>24200000</v>
      </c>
    </row>
    <row r="244" spans="1:6" ht="16.5" customHeight="1">
      <c r="A244" t="s">
        <v>88</v>
      </c>
      <c r="B244" s="6" t="s">
        <v>110</v>
      </c>
      <c r="C244" s="6" t="s">
        <v>109</v>
      </c>
      <c r="D244" s="7">
        <v>2.3854E-2</v>
      </c>
      <c r="E244">
        <v>23854</v>
      </c>
      <c r="F244" s="8">
        <v>24300000</v>
      </c>
    </row>
    <row r="245" spans="1:6" ht="16.5" customHeight="1">
      <c r="A245" t="s">
        <v>89</v>
      </c>
      <c r="B245" s="6" t="s">
        <v>110</v>
      </c>
      <c r="C245" s="6" t="s">
        <v>109</v>
      </c>
      <c r="D245" s="7">
        <v>2.6284999999999999E-2</v>
      </c>
      <c r="E245">
        <v>26285</v>
      </c>
      <c r="F245" s="8">
        <v>24400000</v>
      </c>
    </row>
    <row r="246" spans="1:6" ht="16.5" customHeight="1">
      <c r="A246" t="s">
        <v>90</v>
      </c>
      <c r="B246" s="6" t="s">
        <v>110</v>
      </c>
      <c r="C246" s="6" t="s">
        <v>109</v>
      </c>
      <c r="D246" s="7">
        <v>2.8899000000000001E-2</v>
      </c>
      <c r="E246">
        <v>28899</v>
      </c>
      <c r="F246" s="8">
        <v>24500000</v>
      </c>
    </row>
    <row r="247" spans="1:6" ht="16.5" customHeight="1">
      <c r="A247" t="s">
        <v>91</v>
      </c>
      <c r="B247" s="6" t="s">
        <v>110</v>
      </c>
      <c r="C247" s="6" t="s">
        <v>109</v>
      </c>
      <c r="D247" s="7">
        <v>3.1699999999999999E-2</v>
      </c>
      <c r="E247">
        <v>31700</v>
      </c>
      <c r="F247" s="8">
        <v>24600000</v>
      </c>
    </row>
    <row r="248" spans="1:6" ht="16.5" customHeight="1">
      <c r="A248" t="s">
        <v>10</v>
      </c>
      <c r="B248" s="6" t="s">
        <v>110</v>
      </c>
      <c r="C248" s="6" t="s">
        <v>6</v>
      </c>
      <c r="D248" s="7">
        <v>3.8000000000000002E-5</v>
      </c>
      <c r="E248">
        <v>38</v>
      </c>
      <c r="F248" s="8">
        <v>24700000</v>
      </c>
    </row>
    <row r="249" spans="1:6" ht="16.5" customHeight="1">
      <c r="A249" t="s">
        <v>11</v>
      </c>
      <c r="B249" s="6" t="s">
        <v>110</v>
      </c>
      <c r="C249" s="6" t="s">
        <v>6</v>
      </c>
      <c r="D249" s="7">
        <v>3.8999999999999999E-5</v>
      </c>
      <c r="E249">
        <v>39</v>
      </c>
      <c r="F249" s="8">
        <v>24800000</v>
      </c>
    </row>
    <row r="250" spans="1:6" ht="16.5" customHeight="1">
      <c r="A250" t="s">
        <v>12</v>
      </c>
      <c r="B250" s="6" t="s">
        <v>110</v>
      </c>
      <c r="C250" s="6" t="s">
        <v>6</v>
      </c>
      <c r="D250" s="7">
        <v>4.0000000000000003E-5</v>
      </c>
      <c r="E250">
        <v>40</v>
      </c>
      <c r="F250" s="8">
        <v>24900000</v>
      </c>
    </row>
    <row r="251" spans="1:6" ht="16.5" customHeight="1">
      <c r="A251" t="s">
        <v>13</v>
      </c>
      <c r="B251" s="6" t="s">
        <v>110</v>
      </c>
      <c r="C251" s="6" t="s">
        <v>6</v>
      </c>
      <c r="D251" s="7">
        <v>4.1E-5</v>
      </c>
      <c r="E251">
        <v>41</v>
      </c>
      <c r="F251" s="8">
        <v>25000000</v>
      </c>
    </row>
    <row r="252" spans="1:6" ht="16.5" customHeight="1">
      <c r="A252" t="s">
        <v>14</v>
      </c>
      <c r="B252" s="6" t="s">
        <v>110</v>
      </c>
      <c r="C252" s="6" t="s">
        <v>6</v>
      </c>
      <c r="D252" s="7">
        <v>4.1999999999999998E-5</v>
      </c>
      <c r="E252">
        <v>42</v>
      </c>
      <c r="F252" s="8">
        <v>25100000</v>
      </c>
    </row>
    <row r="253" spans="1:6" ht="16.5" customHeight="1">
      <c r="A253" t="s">
        <v>15</v>
      </c>
      <c r="B253" s="6" t="s">
        <v>110</v>
      </c>
      <c r="C253" s="6" t="s">
        <v>6</v>
      </c>
      <c r="D253" s="7">
        <v>4.3000000000000002E-5</v>
      </c>
      <c r="E253">
        <v>43</v>
      </c>
      <c r="F253" s="8">
        <v>25200000</v>
      </c>
    </row>
    <row r="254" spans="1:6" ht="16.5" customHeight="1">
      <c r="A254" t="s">
        <v>16</v>
      </c>
      <c r="B254" s="6" t="s">
        <v>110</v>
      </c>
      <c r="C254" s="6" t="s">
        <v>6</v>
      </c>
      <c r="D254" s="7">
        <v>4.3999999999999999E-5</v>
      </c>
      <c r="E254">
        <v>44</v>
      </c>
      <c r="F254" s="8">
        <v>25300000</v>
      </c>
    </row>
    <row r="255" spans="1:6" ht="16.5" customHeight="1">
      <c r="A255" t="s">
        <v>17</v>
      </c>
      <c r="B255" s="6" t="s">
        <v>110</v>
      </c>
      <c r="C255" s="6" t="s">
        <v>6</v>
      </c>
      <c r="D255" s="7">
        <v>4.6E-5</v>
      </c>
      <c r="E255">
        <v>46</v>
      </c>
      <c r="F255" s="8">
        <v>25400000</v>
      </c>
    </row>
    <row r="256" spans="1:6" ht="16.5" customHeight="1">
      <c r="A256" t="s">
        <v>18</v>
      </c>
      <c r="B256" s="6" t="s">
        <v>110</v>
      </c>
      <c r="C256" s="6" t="s">
        <v>6</v>
      </c>
      <c r="D256" s="7">
        <v>4.6E-5</v>
      </c>
      <c r="E256">
        <v>46</v>
      </c>
      <c r="F256" s="8">
        <v>25500000</v>
      </c>
    </row>
    <row r="257" spans="1:6" ht="16.5" customHeight="1">
      <c r="A257" t="s">
        <v>19</v>
      </c>
      <c r="B257" s="6" t="s">
        <v>110</v>
      </c>
      <c r="C257" s="6" t="s">
        <v>6</v>
      </c>
      <c r="D257" s="7">
        <v>4.6999999999999997E-5</v>
      </c>
      <c r="E257">
        <v>47</v>
      </c>
      <c r="F257" s="8">
        <v>25600000</v>
      </c>
    </row>
    <row r="258" spans="1:6" ht="16.5" customHeight="1">
      <c r="A258" t="s">
        <v>20</v>
      </c>
      <c r="B258" s="6" t="s">
        <v>110</v>
      </c>
      <c r="C258" s="6" t="s">
        <v>6</v>
      </c>
      <c r="D258" s="7">
        <v>4.8000000000000001E-5</v>
      </c>
      <c r="E258">
        <v>48</v>
      </c>
      <c r="F258" s="8">
        <v>25700000</v>
      </c>
    </row>
    <row r="259" spans="1:6" ht="16.5" customHeight="1">
      <c r="A259" t="s">
        <v>21</v>
      </c>
      <c r="B259" s="6" t="s">
        <v>110</v>
      </c>
      <c r="C259" s="6" t="s">
        <v>6</v>
      </c>
      <c r="D259" s="7">
        <v>4.8999999999999998E-5</v>
      </c>
      <c r="E259">
        <v>49</v>
      </c>
      <c r="F259" s="8">
        <v>25800000</v>
      </c>
    </row>
    <row r="260" spans="1:6" ht="16.5" customHeight="1">
      <c r="A260" t="s">
        <v>22</v>
      </c>
      <c r="B260" s="6" t="s">
        <v>110</v>
      </c>
      <c r="C260" s="6" t="s">
        <v>6</v>
      </c>
      <c r="D260" s="7">
        <v>5.0000000000000002E-5</v>
      </c>
      <c r="E260">
        <v>50</v>
      </c>
      <c r="F260" s="8">
        <v>25900000</v>
      </c>
    </row>
    <row r="261" spans="1:6" ht="16.5" customHeight="1">
      <c r="A261" t="s">
        <v>23</v>
      </c>
      <c r="B261" s="6" t="s">
        <v>110</v>
      </c>
      <c r="C261" s="6" t="s">
        <v>6</v>
      </c>
      <c r="D261" s="7">
        <v>5.3000000000000001E-5</v>
      </c>
      <c r="E261">
        <v>53</v>
      </c>
      <c r="F261" s="8">
        <v>26000000</v>
      </c>
    </row>
    <row r="262" spans="1:6" ht="16.5" customHeight="1">
      <c r="A262" t="s">
        <v>24</v>
      </c>
      <c r="B262" s="6" t="s">
        <v>110</v>
      </c>
      <c r="C262" s="6" t="s">
        <v>6</v>
      </c>
      <c r="D262" s="7">
        <v>5.7000000000000003E-5</v>
      </c>
      <c r="E262">
        <v>57</v>
      </c>
      <c r="F262" s="8">
        <v>26100000</v>
      </c>
    </row>
    <row r="263" spans="1:6" ht="16.5" customHeight="1">
      <c r="A263" t="s">
        <v>25</v>
      </c>
      <c r="B263" s="6" t="s">
        <v>110</v>
      </c>
      <c r="C263" s="6" t="s">
        <v>6</v>
      </c>
      <c r="D263" s="7">
        <v>6.2000000000000003E-5</v>
      </c>
      <c r="E263">
        <v>62</v>
      </c>
      <c r="F263" s="8">
        <v>26200000</v>
      </c>
    </row>
    <row r="264" spans="1:6" ht="16.5" customHeight="1">
      <c r="A264" t="s">
        <v>26</v>
      </c>
      <c r="B264" s="6" t="s">
        <v>110</v>
      </c>
      <c r="C264" s="6" t="s">
        <v>6</v>
      </c>
      <c r="D264" s="7">
        <v>6.7000000000000002E-5</v>
      </c>
      <c r="E264">
        <v>67</v>
      </c>
      <c r="F264" s="8">
        <v>26300000</v>
      </c>
    </row>
    <row r="265" spans="1:6" ht="16.5" customHeight="1">
      <c r="A265" t="s">
        <v>27</v>
      </c>
      <c r="B265" s="6" t="s">
        <v>110</v>
      </c>
      <c r="C265" s="6" t="s">
        <v>6</v>
      </c>
      <c r="D265" s="7">
        <v>7.2999999999999999E-5</v>
      </c>
      <c r="E265">
        <v>73</v>
      </c>
      <c r="F265" s="8">
        <v>26400000</v>
      </c>
    </row>
    <row r="266" spans="1:6" ht="16.5" customHeight="1">
      <c r="A266" t="s">
        <v>28</v>
      </c>
      <c r="B266" s="6" t="s">
        <v>110</v>
      </c>
      <c r="C266" s="6" t="s">
        <v>6</v>
      </c>
      <c r="D266" s="7">
        <v>7.6000000000000004E-5</v>
      </c>
      <c r="E266">
        <v>76</v>
      </c>
      <c r="F266" s="8">
        <v>26500000</v>
      </c>
    </row>
    <row r="267" spans="1:6" ht="16.5" customHeight="1">
      <c r="A267" t="s">
        <v>29</v>
      </c>
      <c r="B267" s="6" t="s">
        <v>110</v>
      </c>
      <c r="C267" s="6" t="s">
        <v>6</v>
      </c>
      <c r="D267" s="7">
        <v>7.8999999999999996E-5</v>
      </c>
      <c r="E267">
        <v>79</v>
      </c>
      <c r="F267" s="8">
        <v>26600000</v>
      </c>
    </row>
    <row r="268" spans="1:6" ht="16.5" customHeight="1">
      <c r="A268" t="s">
        <v>30</v>
      </c>
      <c r="B268" s="6" t="s">
        <v>110</v>
      </c>
      <c r="C268" s="6" t="s">
        <v>6</v>
      </c>
      <c r="D268" s="7">
        <v>8.2999999999999998E-5</v>
      </c>
      <c r="E268">
        <v>83</v>
      </c>
      <c r="F268" s="8">
        <v>26700000</v>
      </c>
    </row>
    <row r="269" spans="1:6" ht="16.5" customHeight="1">
      <c r="A269" t="s">
        <v>31</v>
      </c>
      <c r="B269" s="6" t="s">
        <v>110</v>
      </c>
      <c r="C269" s="6" t="s">
        <v>6</v>
      </c>
      <c r="D269" s="7">
        <v>8.6000000000000003E-5</v>
      </c>
      <c r="E269">
        <v>86</v>
      </c>
      <c r="F269" s="8">
        <v>26800000</v>
      </c>
    </row>
    <row r="270" spans="1:6" ht="16.5" customHeight="1">
      <c r="A270" t="s">
        <v>32</v>
      </c>
      <c r="B270" s="6" t="s">
        <v>110</v>
      </c>
      <c r="C270" s="6" t="s">
        <v>6</v>
      </c>
      <c r="D270" s="7">
        <v>8.8999999999999995E-5</v>
      </c>
      <c r="E270">
        <v>89</v>
      </c>
      <c r="F270" s="8">
        <v>26900000</v>
      </c>
    </row>
    <row r="271" spans="1:6" ht="16.5" customHeight="1">
      <c r="A271" t="s">
        <v>33</v>
      </c>
      <c r="B271" s="6" t="s">
        <v>110</v>
      </c>
      <c r="C271" s="6" t="s">
        <v>6</v>
      </c>
      <c r="D271" s="7">
        <v>9.7999999999999997E-5</v>
      </c>
      <c r="E271">
        <v>98</v>
      </c>
      <c r="F271" s="8">
        <v>27000000</v>
      </c>
    </row>
    <row r="272" spans="1:6" ht="16.5" customHeight="1">
      <c r="A272" t="s">
        <v>34</v>
      </c>
      <c r="B272" s="6" t="s">
        <v>110</v>
      </c>
      <c r="C272" s="6" t="s">
        <v>6</v>
      </c>
      <c r="D272" s="7">
        <v>1.08E-4</v>
      </c>
      <c r="E272">
        <v>108</v>
      </c>
      <c r="F272" s="8">
        <v>27100000</v>
      </c>
    </row>
    <row r="273" spans="1:6" ht="16.5" customHeight="1">
      <c r="A273" t="s">
        <v>35</v>
      </c>
      <c r="B273" s="6" t="s">
        <v>110</v>
      </c>
      <c r="C273" s="6" t="s">
        <v>6</v>
      </c>
      <c r="D273" s="7">
        <v>1.1900000000000001E-4</v>
      </c>
      <c r="E273">
        <v>119</v>
      </c>
      <c r="F273" s="8">
        <v>27200000</v>
      </c>
    </row>
    <row r="274" spans="1:6" ht="16.5" customHeight="1">
      <c r="A274" t="s">
        <v>36</v>
      </c>
      <c r="B274" s="6" t="s">
        <v>110</v>
      </c>
      <c r="C274" s="6" t="s">
        <v>6</v>
      </c>
      <c r="D274" s="7">
        <v>1.2999999999999999E-4</v>
      </c>
      <c r="E274">
        <v>130</v>
      </c>
      <c r="F274" s="8">
        <v>27300000</v>
      </c>
    </row>
    <row r="275" spans="1:6" ht="16.5" customHeight="1">
      <c r="A275" t="s">
        <v>37</v>
      </c>
      <c r="B275" s="6" t="s">
        <v>110</v>
      </c>
      <c r="C275" s="6" t="s">
        <v>6</v>
      </c>
      <c r="D275" s="7">
        <v>1.4200000000000001E-4</v>
      </c>
      <c r="E275">
        <v>142</v>
      </c>
      <c r="F275" s="8">
        <v>27400000</v>
      </c>
    </row>
    <row r="276" spans="1:6" ht="16.5" customHeight="1">
      <c r="A276" t="s">
        <v>38</v>
      </c>
      <c r="B276" s="6" t="s">
        <v>110</v>
      </c>
      <c r="C276" s="6" t="s">
        <v>6</v>
      </c>
      <c r="D276" s="7">
        <v>1.55E-4</v>
      </c>
      <c r="E276">
        <v>155</v>
      </c>
      <c r="F276" s="8">
        <v>27500000</v>
      </c>
    </row>
    <row r="277" spans="1:6" ht="16.5" customHeight="1">
      <c r="A277" t="s">
        <v>39</v>
      </c>
      <c r="B277" s="6" t="s">
        <v>110</v>
      </c>
      <c r="C277" s="6" t="s">
        <v>6</v>
      </c>
      <c r="D277" s="7">
        <v>1.6799999999999999E-4</v>
      </c>
      <c r="E277">
        <v>168</v>
      </c>
      <c r="F277" s="8">
        <v>27600000</v>
      </c>
    </row>
    <row r="278" spans="1:6" ht="16.5" customHeight="1">
      <c r="A278" t="s">
        <v>40</v>
      </c>
      <c r="B278" s="6" t="s">
        <v>110</v>
      </c>
      <c r="C278" s="6" t="s">
        <v>6</v>
      </c>
      <c r="D278" s="7">
        <v>1.8200000000000001E-4</v>
      </c>
      <c r="E278">
        <v>182</v>
      </c>
      <c r="F278" s="8">
        <v>27700000</v>
      </c>
    </row>
    <row r="279" spans="1:6" ht="16.5" customHeight="1">
      <c r="A279" t="s">
        <v>41</v>
      </c>
      <c r="B279" s="6" t="s">
        <v>110</v>
      </c>
      <c r="C279" s="6" t="s">
        <v>6</v>
      </c>
      <c r="D279" s="7">
        <v>1.9799999999999999E-4</v>
      </c>
      <c r="E279">
        <v>198</v>
      </c>
      <c r="F279" s="8">
        <v>27800000</v>
      </c>
    </row>
    <row r="280" spans="1:6" ht="16.5" customHeight="1">
      <c r="A280" t="s">
        <v>42</v>
      </c>
      <c r="B280" s="6" t="s">
        <v>110</v>
      </c>
      <c r="C280" s="6" t="s">
        <v>6</v>
      </c>
      <c r="D280" s="7">
        <v>2.1499999999999999E-4</v>
      </c>
      <c r="E280">
        <v>215</v>
      </c>
      <c r="F280" s="8">
        <v>27900000</v>
      </c>
    </row>
    <row r="281" spans="1:6" ht="16.5" customHeight="1">
      <c r="A281" t="s">
        <v>43</v>
      </c>
      <c r="B281" s="6" t="s">
        <v>110</v>
      </c>
      <c r="C281" s="6" t="s">
        <v>6</v>
      </c>
      <c r="D281" s="7">
        <v>2.34E-4</v>
      </c>
      <c r="E281">
        <v>234</v>
      </c>
      <c r="F281" s="8">
        <v>28000000</v>
      </c>
    </row>
    <row r="282" spans="1:6" ht="16.5" customHeight="1">
      <c r="A282" t="s">
        <v>44</v>
      </c>
      <c r="B282" s="6" t="s">
        <v>110</v>
      </c>
      <c r="C282" s="6" t="s">
        <v>6</v>
      </c>
      <c r="D282" s="7">
        <v>2.5399999999999999E-4</v>
      </c>
      <c r="E282">
        <v>254</v>
      </c>
      <c r="F282" s="8">
        <v>28100000</v>
      </c>
    </row>
    <row r="283" spans="1:6" ht="16.5" customHeight="1">
      <c r="A283" t="s">
        <v>45</v>
      </c>
      <c r="B283" s="6" t="s">
        <v>110</v>
      </c>
      <c r="C283" s="6" t="s">
        <v>6</v>
      </c>
      <c r="D283" s="7">
        <v>2.7599999999999999E-4</v>
      </c>
      <c r="E283">
        <v>276</v>
      </c>
      <c r="F283" s="8">
        <v>28200000</v>
      </c>
    </row>
    <row r="284" spans="1:6" ht="16.5" customHeight="1">
      <c r="A284" t="s">
        <v>46</v>
      </c>
      <c r="B284" s="6" t="s">
        <v>110</v>
      </c>
      <c r="C284" s="6" t="s">
        <v>6</v>
      </c>
      <c r="D284" s="7">
        <v>2.9999999999999997E-4</v>
      </c>
      <c r="E284">
        <v>300</v>
      </c>
      <c r="F284" s="8">
        <v>28300000</v>
      </c>
    </row>
    <row r="285" spans="1:6" ht="16.5" customHeight="1">
      <c r="A285" t="s">
        <v>47</v>
      </c>
      <c r="B285" s="6" t="s">
        <v>110</v>
      </c>
      <c r="C285" s="6" t="s">
        <v>6</v>
      </c>
      <c r="D285" s="7">
        <v>3.2600000000000001E-4</v>
      </c>
      <c r="E285">
        <v>326</v>
      </c>
      <c r="F285" s="8">
        <v>28400000</v>
      </c>
    </row>
    <row r="286" spans="1:6" ht="16.5" customHeight="1">
      <c r="A286" t="s">
        <v>48</v>
      </c>
      <c r="B286" s="6" t="s">
        <v>110</v>
      </c>
      <c r="C286" s="6" t="s">
        <v>6</v>
      </c>
      <c r="D286" s="7">
        <v>3.5500000000000001E-4</v>
      </c>
      <c r="E286">
        <v>355</v>
      </c>
      <c r="F286" s="8">
        <v>28500000</v>
      </c>
    </row>
    <row r="287" spans="1:6" ht="16.5" customHeight="1">
      <c r="A287" t="s">
        <v>49</v>
      </c>
      <c r="B287" s="6" t="s">
        <v>110</v>
      </c>
      <c r="C287" s="6" t="s">
        <v>6</v>
      </c>
      <c r="D287" s="7">
        <v>3.8499999999999998E-4</v>
      </c>
      <c r="E287">
        <v>385</v>
      </c>
      <c r="F287" s="8">
        <v>28600000</v>
      </c>
    </row>
    <row r="288" spans="1:6" ht="16.5" customHeight="1">
      <c r="A288" t="s">
        <v>50</v>
      </c>
      <c r="B288" s="6" t="s">
        <v>110</v>
      </c>
      <c r="C288" s="6" t="s">
        <v>6</v>
      </c>
      <c r="D288" s="7">
        <v>4.1800000000000002E-4</v>
      </c>
      <c r="E288">
        <v>418</v>
      </c>
      <c r="F288" s="8">
        <v>28700000</v>
      </c>
    </row>
    <row r="289" spans="1:6" ht="16.5" customHeight="1">
      <c r="A289" t="s">
        <v>51</v>
      </c>
      <c r="B289" s="6" t="s">
        <v>110</v>
      </c>
      <c r="C289" s="6" t="s">
        <v>6</v>
      </c>
      <c r="D289" s="7">
        <v>4.5399999999999998E-4</v>
      </c>
      <c r="E289">
        <v>454</v>
      </c>
      <c r="F289" s="8">
        <v>28800000</v>
      </c>
    </row>
    <row r="290" spans="1:6" ht="16.5" customHeight="1">
      <c r="A290" t="s">
        <v>52</v>
      </c>
      <c r="B290" s="6" t="s">
        <v>110</v>
      </c>
      <c r="C290" s="6" t="s">
        <v>6</v>
      </c>
      <c r="D290" s="7">
        <v>4.95E-4</v>
      </c>
      <c r="E290">
        <v>495</v>
      </c>
      <c r="F290" s="8">
        <v>28900000</v>
      </c>
    </row>
    <row r="291" spans="1:6" ht="16.5" customHeight="1">
      <c r="A291" t="s">
        <v>53</v>
      </c>
      <c r="B291" s="6" t="s">
        <v>110</v>
      </c>
      <c r="C291" s="6" t="s">
        <v>6</v>
      </c>
      <c r="D291" s="7">
        <v>5.5599999999999996E-4</v>
      </c>
      <c r="E291">
        <v>556</v>
      </c>
      <c r="F291" s="8">
        <v>29000000</v>
      </c>
    </row>
    <row r="292" spans="1:6" ht="16.5" customHeight="1">
      <c r="A292" t="s">
        <v>54</v>
      </c>
      <c r="B292" s="6" t="s">
        <v>110</v>
      </c>
      <c r="C292" s="6" t="s">
        <v>6</v>
      </c>
      <c r="D292" s="7">
        <v>6.29E-4</v>
      </c>
      <c r="E292">
        <v>629</v>
      </c>
      <c r="F292" s="8">
        <v>29100000</v>
      </c>
    </row>
    <row r="293" spans="1:6" ht="16.5" customHeight="1">
      <c r="A293" t="s">
        <v>55</v>
      </c>
      <c r="B293" s="6" t="s">
        <v>110</v>
      </c>
      <c r="C293" s="6" t="s">
        <v>6</v>
      </c>
      <c r="D293" s="7">
        <v>7.1900000000000002E-4</v>
      </c>
      <c r="E293">
        <v>719</v>
      </c>
      <c r="F293" s="8">
        <v>29200000</v>
      </c>
    </row>
    <row r="294" spans="1:6" ht="16.5" customHeight="1">
      <c r="A294" t="s">
        <v>56</v>
      </c>
      <c r="B294" s="6" t="s">
        <v>110</v>
      </c>
      <c r="C294" s="6" t="s">
        <v>6</v>
      </c>
      <c r="D294" s="7">
        <v>8.2799999999999996E-4</v>
      </c>
      <c r="E294">
        <v>828</v>
      </c>
      <c r="F294" s="8">
        <v>29300000</v>
      </c>
    </row>
    <row r="295" spans="1:6" ht="16.5" customHeight="1">
      <c r="A295" t="s">
        <v>57</v>
      </c>
      <c r="B295" s="6" t="s">
        <v>110</v>
      </c>
      <c r="C295" s="6" t="s">
        <v>6</v>
      </c>
      <c r="D295" s="7">
        <v>9.6000000000000002E-4</v>
      </c>
      <c r="E295">
        <v>960</v>
      </c>
      <c r="F295" s="8">
        <v>29400000</v>
      </c>
    </row>
    <row r="296" spans="1:6" ht="16.5" customHeight="1">
      <c r="A296" t="s">
        <v>58</v>
      </c>
      <c r="B296" s="6" t="s">
        <v>110</v>
      </c>
      <c r="C296" s="6" t="s">
        <v>6</v>
      </c>
      <c r="D296" s="7">
        <v>1.103E-3</v>
      </c>
      <c r="E296">
        <v>1103</v>
      </c>
      <c r="F296" s="8">
        <v>29500000</v>
      </c>
    </row>
    <row r="297" spans="1:6" ht="16.5" customHeight="1">
      <c r="A297" t="s">
        <v>59</v>
      </c>
      <c r="B297" s="6" t="s">
        <v>110</v>
      </c>
      <c r="C297" s="6" t="s">
        <v>6</v>
      </c>
      <c r="D297" s="7">
        <v>1.274E-3</v>
      </c>
      <c r="E297">
        <v>1274</v>
      </c>
      <c r="F297" s="8">
        <v>29600000</v>
      </c>
    </row>
    <row r="298" spans="1:6" ht="16.5" customHeight="1">
      <c r="A298" t="s">
        <v>60</v>
      </c>
      <c r="B298" s="6" t="s">
        <v>110</v>
      </c>
      <c r="C298" s="6" t="s">
        <v>6</v>
      </c>
      <c r="D298" s="7">
        <v>1.4760000000000001E-3</v>
      </c>
      <c r="E298">
        <v>1476</v>
      </c>
      <c r="F298" s="8">
        <v>29700000</v>
      </c>
    </row>
    <row r="299" spans="1:6" ht="16.5" customHeight="1">
      <c r="A299" t="s">
        <v>61</v>
      </c>
      <c r="B299" s="6" t="s">
        <v>110</v>
      </c>
      <c r="C299" s="6" t="s">
        <v>6</v>
      </c>
      <c r="D299" s="7">
        <v>1.7099999999999999E-3</v>
      </c>
      <c r="E299">
        <v>1710</v>
      </c>
      <c r="F299" s="8">
        <v>29800000</v>
      </c>
    </row>
    <row r="300" spans="1:6" ht="16.5" customHeight="1">
      <c r="A300" t="s">
        <v>62</v>
      </c>
      <c r="B300" s="6" t="s">
        <v>110</v>
      </c>
      <c r="C300" s="6" t="s">
        <v>6</v>
      </c>
      <c r="D300" s="7">
        <v>1.983E-3</v>
      </c>
      <c r="E300">
        <v>1983</v>
      </c>
      <c r="F300" s="8">
        <v>29900000</v>
      </c>
    </row>
    <row r="301" spans="1:6" ht="16.5" customHeight="1">
      <c r="A301" t="s">
        <v>63</v>
      </c>
      <c r="B301" s="6" t="s">
        <v>110</v>
      </c>
      <c r="C301" s="6" t="s">
        <v>6</v>
      </c>
      <c r="D301" s="7">
        <v>2.2529999999999998E-3</v>
      </c>
      <c r="E301">
        <v>2253</v>
      </c>
      <c r="F301" s="8">
        <v>30000000</v>
      </c>
    </row>
    <row r="302" spans="1:6" ht="16.5" customHeight="1">
      <c r="A302" t="s">
        <v>64</v>
      </c>
      <c r="B302" s="6" t="s">
        <v>110</v>
      </c>
      <c r="C302" s="6" t="s">
        <v>6</v>
      </c>
      <c r="D302" s="7">
        <v>2.5590000000000001E-3</v>
      </c>
      <c r="E302">
        <v>2559</v>
      </c>
      <c r="F302" s="8">
        <v>30100000</v>
      </c>
    </row>
    <row r="303" spans="1:6" ht="16.5" customHeight="1">
      <c r="A303" t="s">
        <v>65</v>
      </c>
      <c r="B303" s="6" t="s">
        <v>110</v>
      </c>
      <c r="C303" s="6" t="s">
        <v>6</v>
      </c>
      <c r="D303" s="7">
        <v>2.9069999999999999E-3</v>
      </c>
      <c r="E303">
        <v>2907</v>
      </c>
      <c r="F303" s="8">
        <v>30200000</v>
      </c>
    </row>
    <row r="304" spans="1:6" ht="16.5" customHeight="1">
      <c r="A304" t="s">
        <v>66</v>
      </c>
      <c r="B304" s="6" t="s">
        <v>110</v>
      </c>
      <c r="C304" s="6" t="s">
        <v>6</v>
      </c>
      <c r="D304" s="7">
        <v>3.3E-3</v>
      </c>
      <c r="E304">
        <v>3300</v>
      </c>
      <c r="F304" s="8">
        <v>30300000</v>
      </c>
    </row>
    <row r="305" spans="1:6" ht="16.5" customHeight="1">
      <c r="A305" t="s">
        <v>67</v>
      </c>
      <c r="B305" s="6" t="s">
        <v>110</v>
      </c>
      <c r="C305" s="6" t="s">
        <v>6</v>
      </c>
      <c r="D305" s="7">
        <v>3.7460000000000002E-3</v>
      </c>
      <c r="E305">
        <v>3746</v>
      </c>
      <c r="F305" s="8">
        <v>30400000</v>
      </c>
    </row>
    <row r="306" spans="1:6" ht="16.5" customHeight="1">
      <c r="A306" t="s">
        <v>68</v>
      </c>
      <c r="B306" s="6" t="s">
        <v>110</v>
      </c>
      <c r="C306" s="6" t="s">
        <v>6</v>
      </c>
      <c r="D306" s="7">
        <v>4.2360000000000002E-3</v>
      </c>
      <c r="E306">
        <v>4236</v>
      </c>
      <c r="F306" s="8">
        <v>30500000</v>
      </c>
    </row>
    <row r="307" spans="1:6" ht="16.5" customHeight="1">
      <c r="A307" t="s">
        <v>69</v>
      </c>
      <c r="B307" s="6" t="s">
        <v>110</v>
      </c>
      <c r="C307" s="6" t="s">
        <v>6</v>
      </c>
      <c r="D307" s="7">
        <v>4.7889999999999999E-3</v>
      </c>
      <c r="E307">
        <v>4789</v>
      </c>
      <c r="F307" s="8">
        <v>30600000</v>
      </c>
    </row>
    <row r="308" spans="1:6" ht="16.5" customHeight="1">
      <c r="A308" t="s">
        <v>70</v>
      </c>
      <c r="B308" s="6" t="s">
        <v>110</v>
      </c>
      <c r="C308" s="6" t="s">
        <v>6</v>
      </c>
      <c r="D308" s="7">
        <v>5.4130000000000003E-3</v>
      </c>
      <c r="E308">
        <v>5413</v>
      </c>
      <c r="F308" s="8">
        <v>30700000</v>
      </c>
    </row>
    <row r="309" spans="1:6" ht="16.5" customHeight="1">
      <c r="A309" t="s">
        <v>71</v>
      </c>
      <c r="B309" s="6" t="s">
        <v>110</v>
      </c>
      <c r="C309" s="6" t="s">
        <v>6</v>
      </c>
      <c r="D309" s="7">
        <v>6.117E-3</v>
      </c>
      <c r="E309">
        <v>6117</v>
      </c>
      <c r="F309" s="8">
        <v>30800000</v>
      </c>
    </row>
    <row r="310" spans="1:6" ht="16.5" customHeight="1">
      <c r="A310" t="s">
        <v>72</v>
      </c>
      <c r="B310" s="6" t="s">
        <v>110</v>
      </c>
      <c r="C310" s="6" t="s">
        <v>6</v>
      </c>
      <c r="D310" s="7">
        <v>6.6990000000000001E-3</v>
      </c>
      <c r="E310">
        <v>6699</v>
      </c>
      <c r="F310" s="8">
        <v>30900000</v>
      </c>
    </row>
    <row r="311" spans="1:6" ht="16.5" customHeight="1">
      <c r="A311" t="s">
        <v>73</v>
      </c>
      <c r="B311" s="6" t="s">
        <v>110</v>
      </c>
      <c r="C311" s="6" t="s">
        <v>6</v>
      </c>
      <c r="D311" s="7">
        <v>7.3159999999999996E-3</v>
      </c>
      <c r="E311">
        <v>7316</v>
      </c>
      <c r="F311" s="8">
        <v>31000000</v>
      </c>
    </row>
    <row r="312" spans="1:6" ht="16.5" customHeight="1">
      <c r="A312" t="s">
        <v>74</v>
      </c>
      <c r="B312" s="6" t="s">
        <v>110</v>
      </c>
      <c r="C312" s="6" t="s">
        <v>6</v>
      </c>
      <c r="D312" s="7">
        <v>7.9559999999999995E-3</v>
      </c>
      <c r="E312">
        <v>7956</v>
      </c>
      <c r="F312" s="8">
        <v>31100000</v>
      </c>
    </row>
    <row r="313" spans="1:6" ht="16.5" customHeight="1">
      <c r="A313" t="s">
        <v>75</v>
      </c>
      <c r="B313" s="6" t="s">
        <v>110</v>
      </c>
      <c r="C313" s="6" t="s">
        <v>6</v>
      </c>
      <c r="D313" s="7">
        <v>8.9669999999999993E-3</v>
      </c>
      <c r="E313">
        <v>8967</v>
      </c>
      <c r="F313" s="8">
        <v>31200000</v>
      </c>
    </row>
    <row r="314" spans="1:6" ht="16.5" customHeight="1">
      <c r="A314" t="s">
        <v>76</v>
      </c>
      <c r="B314" s="6" t="s">
        <v>110</v>
      </c>
      <c r="C314" s="6" t="s">
        <v>6</v>
      </c>
      <c r="D314" s="7">
        <v>1.0073E-2</v>
      </c>
      <c r="E314">
        <v>10073</v>
      </c>
      <c r="F314" s="8">
        <v>31300000</v>
      </c>
    </row>
    <row r="315" spans="1:6" ht="16.5" customHeight="1">
      <c r="A315" t="s">
        <v>77</v>
      </c>
      <c r="B315" s="6" t="s">
        <v>110</v>
      </c>
      <c r="C315" s="6" t="s">
        <v>6</v>
      </c>
      <c r="D315" s="7">
        <v>1.1067E-2</v>
      </c>
      <c r="E315">
        <v>11067</v>
      </c>
      <c r="F315" s="8">
        <v>31400000</v>
      </c>
    </row>
    <row r="316" spans="1:6" ht="16.5" customHeight="1">
      <c r="A316" t="s">
        <v>78</v>
      </c>
      <c r="B316" s="6" t="s">
        <v>110</v>
      </c>
      <c r="C316" s="6" t="s">
        <v>6</v>
      </c>
      <c r="D316" s="7">
        <v>1.2212000000000001E-2</v>
      </c>
      <c r="E316">
        <v>12212</v>
      </c>
      <c r="F316" s="8">
        <v>31500000</v>
      </c>
    </row>
    <row r="317" spans="1:6" ht="16.5" customHeight="1">
      <c r="A317" t="s">
        <v>79</v>
      </c>
      <c r="B317" s="6" t="s">
        <v>110</v>
      </c>
      <c r="C317" s="6" t="s">
        <v>6</v>
      </c>
      <c r="D317" s="7">
        <v>1.3475000000000001E-2</v>
      </c>
      <c r="E317">
        <v>13475</v>
      </c>
      <c r="F317" s="8">
        <v>31600000</v>
      </c>
    </row>
    <row r="318" spans="1:6" ht="16.5" customHeight="1">
      <c r="A318" t="s">
        <v>80</v>
      </c>
      <c r="B318" s="6" t="s">
        <v>110</v>
      </c>
      <c r="C318" s="6" t="s">
        <v>6</v>
      </c>
      <c r="D318" s="7">
        <v>1.4869E-2</v>
      </c>
      <c r="E318">
        <v>14869</v>
      </c>
      <c r="F318" s="8">
        <v>31700000</v>
      </c>
    </row>
    <row r="319" spans="1:6" ht="16.5" customHeight="1">
      <c r="A319" t="s">
        <v>81</v>
      </c>
      <c r="B319" s="6" t="s">
        <v>110</v>
      </c>
      <c r="C319" s="6" t="s">
        <v>6</v>
      </c>
      <c r="D319" s="7">
        <v>1.6407000000000001E-2</v>
      </c>
      <c r="E319">
        <v>16407</v>
      </c>
      <c r="F319" s="8">
        <v>31800000</v>
      </c>
    </row>
    <row r="320" spans="1:6" ht="16.5" customHeight="1">
      <c r="A320" t="s">
        <v>82</v>
      </c>
      <c r="B320" s="6" t="s">
        <v>110</v>
      </c>
      <c r="C320" s="6" t="s">
        <v>6</v>
      </c>
      <c r="D320" s="7">
        <v>1.8582999999999999E-2</v>
      </c>
      <c r="E320">
        <v>18583</v>
      </c>
      <c r="F320" s="8">
        <v>31900000</v>
      </c>
    </row>
    <row r="321" spans="1:6" ht="16.5" customHeight="1">
      <c r="A321" t="s">
        <v>83</v>
      </c>
      <c r="B321" s="6" t="s">
        <v>110</v>
      </c>
      <c r="C321" s="6" t="s">
        <v>6</v>
      </c>
      <c r="D321" s="7">
        <v>2.103E-2</v>
      </c>
      <c r="E321">
        <v>21030</v>
      </c>
      <c r="F321" s="8">
        <v>32000000</v>
      </c>
    </row>
    <row r="322" spans="1:6" ht="16.5" customHeight="1">
      <c r="A322" t="s">
        <v>84</v>
      </c>
      <c r="B322" s="6" t="s">
        <v>110</v>
      </c>
      <c r="C322" s="6" t="s">
        <v>6</v>
      </c>
      <c r="D322" s="7">
        <v>2.3775999999999999E-2</v>
      </c>
      <c r="E322">
        <v>23776</v>
      </c>
      <c r="F322" s="8">
        <v>32100000</v>
      </c>
    </row>
    <row r="323" spans="1:6" ht="16.5" customHeight="1">
      <c r="A323" t="s">
        <v>85</v>
      </c>
      <c r="B323" s="6" t="s">
        <v>110</v>
      </c>
      <c r="C323" s="6" t="s">
        <v>6</v>
      </c>
      <c r="D323" s="7">
        <v>2.6849999999999999E-2</v>
      </c>
      <c r="E323">
        <v>26850</v>
      </c>
      <c r="F323" s="8">
        <v>32200000</v>
      </c>
    </row>
    <row r="324" spans="1:6" ht="16.5" customHeight="1">
      <c r="A324" t="s">
        <v>86</v>
      </c>
      <c r="B324" s="6" t="s">
        <v>110</v>
      </c>
      <c r="C324" s="6" t="s">
        <v>6</v>
      </c>
      <c r="D324" s="7">
        <v>3.0283999999999998E-2</v>
      </c>
      <c r="E324">
        <v>30284</v>
      </c>
      <c r="F324" s="8">
        <v>32300000</v>
      </c>
    </row>
    <row r="325" spans="1:6" ht="16.5" customHeight="1">
      <c r="A325" t="s">
        <v>87</v>
      </c>
      <c r="B325" s="6" t="s">
        <v>110</v>
      </c>
      <c r="C325" s="6" t="s">
        <v>6</v>
      </c>
      <c r="D325" s="7">
        <v>3.4106999999999998E-2</v>
      </c>
      <c r="E325">
        <v>34107</v>
      </c>
      <c r="F325" s="8">
        <v>32400000</v>
      </c>
    </row>
    <row r="326" spans="1:6" ht="16.5" customHeight="1">
      <c r="A326" t="s">
        <v>88</v>
      </c>
      <c r="B326" s="6" t="s">
        <v>110</v>
      </c>
      <c r="C326" s="6" t="s">
        <v>6</v>
      </c>
      <c r="D326" s="7">
        <v>3.8032000000000003E-2</v>
      </c>
      <c r="E326">
        <v>38032</v>
      </c>
      <c r="F326" s="8">
        <v>32500000</v>
      </c>
    </row>
    <row r="327" spans="1:6" ht="16.5" customHeight="1">
      <c r="A327" t="s">
        <v>89</v>
      </c>
      <c r="B327" s="6" t="s">
        <v>110</v>
      </c>
      <c r="C327" s="6" t="s">
        <v>6</v>
      </c>
      <c r="D327" s="7">
        <v>4.1909000000000002E-2</v>
      </c>
      <c r="E327">
        <v>41909</v>
      </c>
      <c r="F327" s="8">
        <v>32600000</v>
      </c>
    </row>
    <row r="328" spans="1:6" ht="16.5" customHeight="1">
      <c r="A328" t="s">
        <v>90</v>
      </c>
      <c r="B328" s="6" t="s">
        <v>110</v>
      </c>
      <c r="C328" s="6" t="s">
        <v>6</v>
      </c>
      <c r="D328" s="7">
        <v>4.6077E-2</v>
      </c>
      <c r="E328">
        <v>46077</v>
      </c>
      <c r="F328" s="8">
        <v>32700000</v>
      </c>
    </row>
    <row r="329" spans="1:6" ht="16.5" customHeight="1">
      <c r="A329" t="s">
        <v>91</v>
      </c>
      <c r="B329" s="6" t="s">
        <v>110</v>
      </c>
      <c r="C329" s="6" t="s">
        <v>6</v>
      </c>
      <c r="D329" s="7">
        <v>5.0542999999999998E-2</v>
      </c>
      <c r="E329">
        <v>50543</v>
      </c>
      <c r="F329" s="8">
        <v>32800000</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9"/>
  <sheetViews>
    <sheetView zoomScaleNormal="100" workbookViewId="0"/>
  </sheetViews>
  <sheetFormatPr defaultColWidth="8.6640625" defaultRowHeight="14.4"/>
  <sheetData>
    <row r="1" spans="1:1">
      <c r="A1">
        <v>200000</v>
      </c>
    </row>
    <row r="2" spans="1:1">
      <c r="A2">
        <v>300000</v>
      </c>
    </row>
    <row r="3" spans="1:1">
      <c r="A3">
        <v>400000</v>
      </c>
    </row>
    <row r="4" spans="1:1">
      <c r="A4">
        <v>500000</v>
      </c>
    </row>
    <row r="5" spans="1:1">
      <c r="A5">
        <v>600000</v>
      </c>
    </row>
    <row r="6" spans="1:1">
      <c r="A6">
        <v>700000</v>
      </c>
    </row>
    <row r="7" spans="1:1">
      <c r="A7">
        <v>800000</v>
      </c>
    </row>
    <row r="8" spans="1:1">
      <c r="A8">
        <v>900000</v>
      </c>
    </row>
    <row r="9" spans="1:1">
      <c r="A9">
        <v>1000000</v>
      </c>
    </row>
    <row r="10" spans="1:1">
      <c r="A10">
        <v>1100000</v>
      </c>
    </row>
    <row r="11" spans="1:1">
      <c r="A11">
        <v>1200000</v>
      </c>
    </row>
    <row r="12" spans="1:1">
      <c r="A12">
        <v>1300000</v>
      </c>
    </row>
    <row r="13" spans="1:1">
      <c r="A13">
        <v>1400000</v>
      </c>
    </row>
    <row r="14" spans="1:1">
      <c r="A14">
        <v>1500000</v>
      </c>
    </row>
    <row r="15" spans="1:1">
      <c r="A15">
        <v>1600000</v>
      </c>
    </row>
    <row r="16" spans="1:1">
      <c r="A16">
        <v>1700000</v>
      </c>
    </row>
    <row r="17" spans="1:1">
      <c r="A17">
        <v>1800000</v>
      </c>
    </row>
    <row r="18" spans="1:1">
      <c r="A18">
        <v>1900000</v>
      </c>
    </row>
    <row r="19" spans="1:1">
      <c r="A19">
        <v>2000000</v>
      </c>
    </row>
    <row r="20" spans="1:1">
      <c r="A20">
        <v>2100000</v>
      </c>
    </row>
    <row r="21" spans="1:1">
      <c r="A21">
        <v>2200000</v>
      </c>
    </row>
    <row r="22" spans="1:1">
      <c r="A22">
        <v>2300000</v>
      </c>
    </row>
    <row r="23" spans="1:1">
      <c r="A23">
        <v>2400000</v>
      </c>
    </row>
    <row r="24" spans="1:1">
      <c r="A24">
        <v>2500000</v>
      </c>
    </row>
    <row r="25" spans="1:1">
      <c r="A25">
        <v>2600000</v>
      </c>
    </row>
    <row r="26" spans="1:1">
      <c r="A26">
        <v>2700000</v>
      </c>
    </row>
    <row r="27" spans="1:1">
      <c r="A27">
        <v>2800000</v>
      </c>
    </row>
    <row r="28" spans="1:1">
      <c r="A28">
        <v>2900000</v>
      </c>
    </row>
    <row r="29" spans="1:1">
      <c r="A29">
        <v>3000000</v>
      </c>
    </row>
    <row r="30" spans="1:1">
      <c r="A30">
        <v>3100000</v>
      </c>
    </row>
    <row r="31" spans="1:1">
      <c r="A31">
        <v>3200000</v>
      </c>
    </row>
    <row r="32" spans="1:1">
      <c r="A32">
        <v>3300000</v>
      </c>
    </row>
    <row r="33" spans="1:1">
      <c r="A33">
        <v>3400000</v>
      </c>
    </row>
    <row r="34" spans="1:1">
      <c r="A34">
        <v>3500000</v>
      </c>
    </row>
    <row r="35" spans="1:1">
      <c r="A35">
        <v>3600000</v>
      </c>
    </row>
    <row r="36" spans="1:1">
      <c r="A36">
        <v>3700000</v>
      </c>
    </row>
    <row r="37" spans="1:1">
      <c r="A37">
        <v>3800000</v>
      </c>
    </row>
    <row r="38" spans="1:1">
      <c r="A38">
        <v>3900000</v>
      </c>
    </row>
    <row r="39" spans="1:1">
      <c r="A39">
        <v>4000000</v>
      </c>
    </row>
    <row r="40" spans="1:1">
      <c r="A40">
        <v>4100000</v>
      </c>
    </row>
    <row r="41" spans="1:1">
      <c r="A41">
        <v>4200000</v>
      </c>
    </row>
    <row r="42" spans="1:1">
      <c r="A42">
        <v>4300000</v>
      </c>
    </row>
    <row r="43" spans="1:1">
      <c r="A43">
        <v>4400000</v>
      </c>
    </row>
    <row r="44" spans="1:1">
      <c r="A44">
        <v>4500000</v>
      </c>
    </row>
    <row r="45" spans="1:1">
      <c r="A45">
        <v>4600000</v>
      </c>
    </row>
    <row r="46" spans="1:1">
      <c r="A46">
        <v>4700000</v>
      </c>
    </row>
    <row r="47" spans="1:1">
      <c r="A47">
        <v>4800000</v>
      </c>
    </row>
    <row r="48" spans="1:1">
      <c r="A48">
        <v>4900000</v>
      </c>
    </row>
    <row r="49" spans="1:1">
      <c r="A49">
        <v>5000000</v>
      </c>
    </row>
    <row r="50" spans="1:1">
      <c r="A50">
        <v>5100000</v>
      </c>
    </row>
    <row r="51" spans="1:1">
      <c r="A51">
        <v>5200000</v>
      </c>
    </row>
    <row r="52" spans="1:1">
      <c r="A52">
        <v>5300000</v>
      </c>
    </row>
    <row r="53" spans="1:1">
      <c r="A53">
        <v>5400000</v>
      </c>
    </row>
    <row r="54" spans="1:1">
      <c r="A54">
        <v>5500000</v>
      </c>
    </row>
    <row r="55" spans="1:1">
      <c r="A55">
        <v>5600000</v>
      </c>
    </row>
    <row r="56" spans="1:1">
      <c r="A56">
        <v>5700000</v>
      </c>
    </row>
    <row r="57" spans="1:1">
      <c r="A57">
        <v>5800000</v>
      </c>
    </row>
    <row r="58" spans="1:1">
      <c r="A58">
        <v>5900000</v>
      </c>
    </row>
    <row r="59" spans="1:1">
      <c r="A59">
        <v>6000000</v>
      </c>
    </row>
    <row r="60" spans="1:1">
      <c r="A60">
        <v>6100000</v>
      </c>
    </row>
    <row r="61" spans="1:1">
      <c r="A61">
        <v>6200000</v>
      </c>
    </row>
    <row r="62" spans="1:1">
      <c r="A62">
        <v>6300000</v>
      </c>
    </row>
    <row r="63" spans="1:1">
      <c r="A63">
        <v>6400000</v>
      </c>
    </row>
    <row r="64" spans="1:1">
      <c r="A64">
        <v>6500000</v>
      </c>
    </row>
    <row r="65" spans="1:1">
      <c r="A65">
        <v>6600000</v>
      </c>
    </row>
    <row r="66" spans="1:1">
      <c r="A66">
        <v>6700000</v>
      </c>
    </row>
    <row r="67" spans="1:1">
      <c r="A67">
        <v>6800000</v>
      </c>
    </row>
    <row r="68" spans="1:1">
      <c r="A68">
        <v>6900000</v>
      </c>
    </row>
    <row r="69" spans="1:1">
      <c r="A69">
        <v>7000000</v>
      </c>
    </row>
    <row r="70" spans="1:1">
      <c r="A70">
        <v>7100000</v>
      </c>
    </row>
    <row r="71" spans="1:1">
      <c r="A71">
        <v>7200000</v>
      </c>
    </row>
    <row r="72" spans="1:1">
      <c r="A72">
        <v>7300000</v>
      </c>
    </row>
    <row r="73" spans="1:1">
      <c r="A73">
        <v>7400000</v>
      </c>
    </row>
    <row r="74" spans="1:1">
      <c r="A74">
        <v>7500000</v>
      </c>
    </row>
    <row r="75" spans="1:1">
      <c r="A75">
        <v>7600000</v>
      </c>
    </row>
    <row r="76" spans="1:1">
      <c r="A76">
        <v>7700000</v>
      </c>
    </row>
    <row r="77" spans="1:1">
      <c r="A77">
        <v>7800000</v>
      </c>
    </row>
    <row r="78" spans="1:1">
      <c r="A78">
        <v>7900000</v>
      </c>
    </row>
    <row r="79" spans="1:1">
      <c r="A79">
        <v>8000000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自訂保額 Set Your Sum Insured</vt:lpstr>
      <vt:lpstr>$1M 保額標準保費表 Standard Premium</vt:lpstr>
      <vt:lpstr>數據Data</vt:lpstr>
      <vt:lpstr>HelperData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Paul Chiu</cp:lastModifiedBy>
  <cp:revision>0</cp:revision>
  <dcterms:created xsi:type="dcterms:W3CDTF">2026-06-23T07:53:04Z</dcterms:created>
  <dcterms:modified xsi:type="dcterms:W3CDTF">2026-07-07T08:32:10Z</dcterms:modified>
  <dc:language>en-US</dc:language>
</cp:coreProperties>
</file>