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G:\My Drive\Buy Term\"/>
    </mc:Choice>
  </mc:AlternateContent>
  <xr:revisionPtr revIDLastSave="0" documentId="13_ncr:1_{C0ED2941-B05A-40F3-9E96-C7A9A647B75E}" xr6:coauthVersionLast="47" xr6:coauthVersionMax="47" xr10:uidLastSave="{00000000-0000-0000-0000-000000000000}"/>
  <bookViews>
    <workbookView xWindow="-120" yWindow="-120" windowWidth="38640" windowHeight="21120" tabRatio="747" activeTab="1" xr2:uid="{6E6EA795-B69D-43F8-955A-7BAD520E5789}"/>
  </bookViews>
  <sheets>
    <sheet name="說明" sheetId="1" r:id="rId1"/>
    <sheet name="簡易" sheetId="2" r:id="rId2"/>
    <sheet name="進階" sheetId="3" r:id="rId3"/>
    <sheet name="Index" sheetId="6" state="hidden" r:id="rId4"/>
    <sheet name="Bowtie Premium Table" sheetId="9" state="hidden" r:id="rId5"/>
    <sheet name="Computation_Premium_簡易" sheetId="7" state="hidden" r:id="rId6"/>
    <sheet name="Computation_Premium_進階" sheetId="8" state="hidden" r:id="rId7"/>
  </sheets>
  <definedNames>
    <definedName name="_xlnm._FilterDatabase" localSheetId="4" hidden="1">'Bowtie Premium Table'!$A$1:$F$1</definedName>
    <definedName name="adv.attained_age_policy_year">進階!$C$162</definedName>
    <definedName name="adv.currency">進階!$C$21</definedName>
    <definedName name="adv.expected_realisation_rate">進階!$C$81</definedName>
    <definedName name="adv.expected_return">進階!$C$137</definedName>
    <definedName name="adv.gender">進階!$C$15</definedName>
    <definedName name="adv.issue_age">進階!$C$14</definedName>
    <definedName name="adv.payment_period">進階!$C$23</definedName>
    <definedName name="adv.policy_year">Computation_Premium_進階!$C$3</definedName>
    <definedName name="adv.premium">進階!$C$22</definedName>
    <definedName name="adv.SA">進階!$C$24</definedName>
    <definedName name="adv.smoker">進階!$C$16</definedName>
    <definedName name="simp.currency">簡易!$C$21</definedName>
    <definedName name="simp.expected_realisation_input">簡易!$C$63</definedName>
    <definedName name="simp.expected_realisation_rate">Computation_Premium_簡易!$J$6</definedName>
    <definedName name="simp.expected_return">簡易!$C$96</definedName>
    <definedName name="simp.gender">簡易!$C$15</definedName>
    <definedName name="simp.issue_age">簡易!$C$14</definedName>
    <definedName name="simp.payment_period">簡易!$C$23</definedName>
    <definedName name="simp.premium">簡易!$C$22</definedName>
    <definedName name="simp.SA">簡易!$C$24</definedName>
    <definedName name="simp.smoker">簡易!$C$16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J104" i="8" l="1"/>
  <c r="BI104" i="8"/>
  <c r="BH104" i="8"/>
  <c r="BG104" i="8"/>
  <c r="BF104" i="8"/>
  <c r="BE104" i="8"/>
  <c r="BD104" i="8"/>
  <c r="BC104" i="8"/>
  <c r="BB104" i="8"/>
  <c r="BA104" i="8"/>
  <c r="AZ104" i="8"/>
  <c r="AW104" i="8"/>
  <c r="AV104" i="8"/>
  <c r="AU104" i="8"/>
  <c r="AT104" i="8"/>
  <c r="AS104" i="8"/>
  <c r="AR104" i="8"/>
  <c r="AQ104" i="8"/>
  <c r="AP104" i="8"/>
  <c r="AO104" i="8"/>
  <c r="AN104" i="8"/>
  <c r="AM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8" i="8"/>
  <c r="C114" i="3" s="1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8" i="8"/>
  <c r="C3" i="8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J6" i="7"/>
  <c r="C115" i="2" s="1"/>
  <c r="J37" i="7" s="1"/>
  <c r="J9" i="7"/>
  <c r="J10" i="7"/>
  <c r="J11" i="7"/>
  <c r="J13" i="7"/>
  <c r="J14" i="7"/>
  <c r="J15" i="7"/>
  <c r="J16" i="7"/>
  <c r="J18" i="7"/>
  <c r="J19" i="7"/>
  <c r="J20" i="7"/>
  <c r="J21" i="7"/>
  <c r="J22" i="7"/>
  <c r="J23" i="7"/>
  <c r="J24" i="7"/>
  <c r="J25" i="7"/>
  <c r="J26" i="7"/>
  <c r="J28" i="7"/>
  <c r="J29" i="7"/>
  <c r="J30" i="7"/>
  <c r="J31" i="7"/>
  <c r="J32" i="7"/>
  <c r="J33" i="7"/>
  <c r="J34" i="7"/>
  <c r="J35" i="7"/>
  <c r="J36" i="7"/>
  <c r="J38" i="7"/>
  <c r="J39" i="7"/>
  <c r="J40" i="7"/>
  <c r="J41" i="7"/>
  <c r="J42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8" i="7"/>
  <c r="D6" i="7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16" i="3"/>
  <c r="C115" i="3"/>
  <c r="C112" i="3"/>
  <c r="C111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70" i="2"/>
  <c r="C70" i="2" s="1"/>
  <c r="H69" i="2"/>
  <c r="C69" i="2" s="1"/>
  <c r="H68" i="2"/>
  <c r="C68" i="2" s="1"/>
  <c r="H67" i="2"/>
  <c r="H66" i="2"/>
  <c r="H83" i="2"/>
  <c r="H82" i="2"/>
  <c r="H81" i="2"/>
  <c r="H80" i="2"/>
  <c r="H79" i="2"/>
  <c r="H116" i="2"/>
  <c r="H115" i="2"/>
  <c r="H114" i="2"/>
  <c r="H113" i="2"/>
  <c r="H112" i="2"/>
  <c r="C116" i="2"/>
  <c r="J43" i="7" s="1"/>
  <c r="C12" i="1"/>
  <c r="C120" i="3" l="1"/>
  <c r="C121" i="3"/>
  <c r="C122" i="3"/>
  <c r="C118" i="3"/>
  <c r="C124" i="3"/>
  <c r="C117" i="3"/>
  <c r="C123" i="3"/>
  <c r="C119" i="3"/>
  <c r="C113" i="3"/>
  <c r="D121" i="3"/>
  <c r="D111" i="3"/>
  <c r="D112" i="3"/>
  <c r="D123" i="3"/>
  <c r="D113" i="3"/>
  <c r="D114" i="3"/>
  <c r="D120" i="3"/>
  <c r="D124" i="3"/>
  <c r="D117" i="3"/>
  <c r="D118" i="3"/>
  <c r="D115" i="3"/>
  <c r="D116" i="3"/>
  <c r="D119" i="3"/>
  <c r="D122" i="3"/>
  <c r="D79" i="2"/>
  <c r="D82" i="2"/>
  <c r="D83" i="2"/>
  <c r="D80" i="2"/>
  <c r="D66" i="2"/>
  <c r="D67" i="2"/>
  <c r="C112" i="2"/>
  <c r="J12" i="7" s="1"/>
  <c r="C113" i="2"/>
  <c r="J17" i="7" s="1"/>
  <c r="C114" i="2"/>
  <c r="J27" i="7" s="1"/>
  <c r="C82" i="2"/>
  <c r="C80" i="2"/>
  <c r="C79" i="2"/>
  <c r="C81" i="2"/>
  <c r="D68" i="2"/>
  <c r="D69" i="2"/>
  <c r="D70" i="2"/>
  <c r="C67" i="2"/>
  <c r="C66" i="2"/>
  <c r="D81" i="2"/>
  <c r="C83" i="2"/>
  <c r="B8" i="7"/>
  <c r="C2" i="8"/>
  <c r="M6" i="8"/>
  <c r="D5" i="6"/>
  <c r="D6" i="6"/>
  <c r="D7" i="6"/>
  <c r="D8" i="6"/>
  <c r="D9" i="6"/>
  <c r="C6" i="1" s="1"/>
  <c r="D10" i="6"/>
  <c r="C7" i="1" s="1"/>
  <c r="D11" i="6"/>
  <c r="D12" i="6"/>
  <c r="D13" i="6"/>
  <c r="D14" i="6"/>
  <c r="D15" i="6"/>
  <c r="C10" i="1" s="1"/>
  <c r="D16" i="6"/>
  <c r="D17" i="6"/>
  <c r="D18" i="6"/>
  <c r="D19" i="6"/>
  <c r="D20" i="6"/>
  <c r="D21" i="6"/>
  <c r="D22" i="6"/>
  <c r="B8" i="8"/>
  <c r="B9" i="8" s="1"/>
  <c r="G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E6" i="8"/>
  <c r="F6" i="8" s="1"/>
  <c r="G8" i="7" l="1"/>
  <c r="D7" i="1"/>
  <c r="D8" i="1"/>
  <c r="D9" i="1"/>
  <c r="D10" i="1"/>
  <c r="D6" i="1"/>
  <c r="C8" i="1"/>
  <c r="C9" i="1"/>
  <c r="B9" i="7"/>
  <c r="B10" i="8"/>
  <c r="C9" i="8"/>
  <c r="I8" i="8" l="1"/>
  <c r="D8" i="7"/>
  <c r="H8" i="7"/>
  <c r="C9" i="7"/>
  <c r="B10" i="7"/>
  <c r="B11" i="8"/>
  <c r="C10" i="8"/>
  <c r="I9" i="8"/>
  <c r="J8" i="8"/>
  <c r="F8" i="8" l="1"/>
  <c r="K8" i="8"/>
  <c r="I10" i="8"/>
  <c r="S8" i="8"/>
  <c r="S9" i="8" s="1"/>
  <c r="AC8" i="8"/>
  <c r="AC9" i="8" s="1"/>
  <c r="W8" i="8"/>
  <c r="W9" i="8" s="1"/>
  <c r="AA8" i="8"/>
  <c r="AA9" i="8" s="1"/>
  <c r="AF8" i="8"/>
  <c r="AF9" i="8" s="1"/>
  <c r="AI8" i="8"/>
  <c r="AI9" i="8" s="1"/>
  <c r="AG8" i="8"/>
  <c r="AG9" i="8" s="1"/>
  <c r="AH8" i="8"/>
  <c r="AH9" i="8" s="1"/>
  <c r="X8" i="8"/>
  <c r="X9" i="8" s="1"/>
  <c r="Z8" i="8"/>
  <c r="Z9" i="8" s="1"/>
  <c r="AE8" i="8"/>
  <c r="AE9" i="8" s="1"/>
  <c r="Q8" i="8"/>
  <c r="Q9" i="8" s="1"/>
  <c r="Y8" i="8"/>
  <c r="Y9" i="8" s="1"/>
  <c r="P8" i="8"/>
  <c r="P9" i="8" s="1"/>
  <c r="AJ8" i="8"/>
  <c r="AJ9" i="8" s="1"/>
  <c r="R8" i="8"/>
  <c r="R9" i="8" s="1"/>
  <c r="T8" i="8"/>
  <c r="T9" i="8" s="1"/>
  <c r="U8" i="8"/>
  <c r="U9" i="8" s="1"/>
  <c r="V8" i="8"/>
  <c r="V9" i="8" s="1"/>
  <c r="AB8" i="8"/>
  <c r="AB9" i="8" s="1"/>
  <c r="AD8" i="8"/>
  <c r="AD9" i="8" s="1"/>
  <c r="C10" i="7"/>
  <c r="B11" i="7"/>
  <c r="E8" i="8"/>
  <c r="E9" i="8" s="1"/>
  <c r="C11" i="8"/>
  <c r="B12" i="8"/>
  <c r="J9" i="8"/>
  <c r="D143" i="3" l="1"/>
  <c r="E143" i="3" s="1"/>
  <c r="J10" i="8"/>
  <c r="AC10" i="8"/>
  <c r="V10" i="8"/>
  <c r="AD10" i="8"/>
  <c r="S10" i="8"/>
  <c r="AB10" i="8"/>
  <c r="AA10" i="8"/>
  <c r="AF10" i="8"/>
  <c r="W10" i="8"/>
  <c r="K9" i="8"/>
  <c r="T10" i="8"/>
  <c r="P10" i="8"/>
  <c r="Y10" i="8"/>
  <c r="AE10" i="8"/>
  <c r="U10" i="8"/>
  <c r="R10" i="8"/>
  <c r="AJ10" i="8"/>
  <c r="Q10" i="8"/>
  <c r="Z10" i="8"/>
  <c r="X10" i="8"/>
  <c r="AH10" i="8"/>
  <c r="AG10" i="8"/>
  <c r="AI10" i="8"/>
  <c r="G9" i="7"/>
  <c r="D9" i="7" s="1"/>
  <c r="B12" i="7"/>
  <c r="C11" i="7"/>
  <c r="C12" i="8"/>
  <c r="B13" i="8"/>
  <c r="I11" i="8"/>
  <c r="E10" i="8"/>
  <c r="F9" i="8"/>
  <c r="D144" i="3" s="1"/>
  <c r="K10" i="8" l="1"/>
  <c r="AF11" i="8"/>
  <c r="AH11" i="8"/>
  <c r="X11" i="8"/>
  <c r="Z11" i="8"/>
  <c r="U11" i="8"/>
  <c r="AE11" i="8"/>
  <c r="Y11" i="8"/>
  <c r="H9" i="7"/>
  <c r="Q11" i="8"/>
  <c r="P11" i="8"/>
  <c r="T11" i="8"/>
  <c r="AB11" i="8"/>
  <c r="S11" i="8"/>
  <c r="AD11" i="8"/>
  <c r="W11" i="8"/>
  <c r="V11" i="8"/>
  <c r="AJ11" i="8"/>
  <c r="AC11" i="8"/>
  <c r="AA11" i="8"/>
  <c r="AI11" i="8"/>
  <c r="AG11" i="8"/>
  <c r="R11" i="8"/>
  <c r="B13" i="7"/>
  <c r="C12" i="7"/>
  <c r="G10" i="7"/>
  <c r="J11" i="8"/>
  <c r="B14" i="8"/>
  <c r="C13" i="8"/>
  <c r="E11" i="8"/>
  <c r="I12" i="8"/>
  <c r="F10" i="8"/>
  <c r="D145" i="3" s="1"/>
  <c r="E144" i="3"/>
  <c r="H10" i="7" l="1"/>
  <c r="K11" i="8"/>
  <c r="G11" i="7"/>
  <c r="B14" i="7"/>
  <c r="C13" i="7"/>
  <c r="D10" i="7"/>
  <c r="E145" i="3"/>
  <c r="B15" i="8"/>
  <c r="C14" i="8"/>
  <c r="F11" i="8"/>
  <c r="D146" i="3" s="1"/>
  <c r="R12" i="8"/>
  <c r="J12" i="8"/>
  <c r="H11" i="7" l="1"/>
  <c r="J13" i="8"/>
  <c r="I13" i="8"/>
  <c r="R13" i="8" s="1"/>
  <c r="AD12" i="8"/>
  <c r="AI12" i="8"/>
  <c r="D11" i="7"/>
  <c r="AA12" i="8"/>
  <c r="AB12" i="8"/>
  <c r="Q12" i="8"/>
  <c r="S12" i="8"/>
  <c r="P12" i="8"/>
  <c r="V12" i="8"/>
  <c r="T12" i="8"/>
  <c r="W12" i="8"/>
  <c r="AC12" i="8"/>
  <c r="AG12" i="8"/>
  <c r="U12" i="8"/>
  <c r="X12" i="8"/>
  <c r="AH12" i="8"/>
  <c r="AE12" i="8"/>
  <c r="Z12" i="8"/>
  <c r="Y12" i="8"/>
  <c r="AF12" i="8"/>
  <c r="AJ12" i="8"/>
  <c r="G12" i="7"/>
  <c r="C14" i="7"/>
  <c r="B15" i="7"/>
  <c r="C15" i="8"/>
  <c r="B16" i="8"/>
  <c r="F12" i="8"/>
  <c r="D147" i="3" s="1"/>
  <c r="E146" i="3"/>
  <c r="K12" i="8"/>
  <c r="E12" i="8"/>
  <c r="H12" i="7" l="1"/>
  <c r="F13" i="8"/>
  <c r="J14" i="8"/>
  <c r="I14" i="8"/>
  <c r="R14" i="8" s="1"/>
  <c r="K13" i="8"/>
  <c r="W13" i="8"/>
  <c r="V13" i="8"/>
  <c r="D12" i="7"/>
  <c r="D112" i="2" s="1"/>
  <c r="X13" i="8"/>
  <c r="U13" i="8"/>
  <c r="AD13" i="8"/>
  <c r="AG13" i="8"/>
  <c r="Y13" i="8"/>
  <c r="AC13" i="8"/>
  <c r="T13" i="8"/>
  <c r="AI13" i="8"/>
  <c r="AF13" i="8"/>
  <c r="P13" i="8"/>
  <c r="S13" i="8"/>
  <c r="E13" i="8"/>
  <c r="Q13" i="8"/>
  <c r="AE13" i="8"/>
  <c r="AB13" i="8"/>
  <c r="AH13" i="8"/>
  <c r="AJ13" i="8"/>
  <c r="AA13" i="8"/>
  <c r="Z13" i="8"/>
  <c r="B16" i="7"/>
  <c r="C15" i="7"/>
  <c r="G13" i="7"/>
  <c r="E147" i="3"/>
  <c r="B17" i="8"/>
  <c r="C16" i="8"/>
  <c r="I15" i="8"/>
  <c r="H13" i="7" l="1"/>
  <c r="K14" i="8"/>
  <c r="F14" i="8"/>
  <c r="I16" i="8"/>
  <c r="S14" i="8"/>
  <c r="Z14" i="8"/>
  <c r="P14" i="8"/>
  <c r="AF14" i="8"/>
  <c r="Q14" i="8"/>
  <c r="AI14" i="8"/>
  <c r="T14" i="8"/>
  <c r="W14" i="8"/>
  <c r="AA14" i="8"/>
  <c r="AH14" i="8"/>
  <c r="AG14" i="8"/>
  <c r="AE14" i="8"/>
  <c r="AJ14" i="8"/>
  <c r="AD14" i="8"/>
  <c r="Y14" i="8"/>
  <c r="U14" i="8"/>
  <c r="AB14" i="8"/>
  <c r="X14" i="8"/>
  <c r="V14" i="8"/>
  <c r="AC14" i="8"/>
  <c r="E14" i="8"/>
  <c r="G14" i="7"/>
  <c r="D13" i="7"/>
  <c r="B17" i="7"/>
  <c r="C16" i="7"/>
  <c r="C17" i="8"/>
  <c r="B18" i="8"/>
  <c r="R15" i="8"/>
  <c r="J15" i="8"/>
  <c r="J16" i="8"/>
  <c r="H14" i="7" l="1"/>
  <c r="K15" i="8"/>
  <c r="K16" i="8" s="1"/>
  <c r="F15" i="8"/>
  <c r="F16" i="8" s="1"/>
  <c r="R16" i="8"/>
  <c r="AA15" i="8"/>
  <c r="AA16" i="8" s="1"/>
  <c r="D14" i="7"/>
  <c r="AJ15" i="8"/>
  <c r="AJ16" i="8" s="1"/>
  <c r="AE15" i="8"/>
  <c r="AE16" i="8" s="1"/>
  <c r="AG15" i="8"/>
  <c r="AG16" i="8" s="1"/>
  <c r="AH15" i="8"/>
  <c r="AH16" i="8" s="1"/>
  <c r="W15" i="8"/>
  <c r="W16" i="8" s="1"/>
  <c r="AC15" i="8"/>
  <c r="AC16" i="8" s="1"/>
  <c r="T15" i="8"/>
  <c r="T16" i="8" s="1"/>
  <c r="AI15" i="8"/>
  <c r="AI16" i="8" s="1"/>
  <c r="V15" i="8"/>
  <c r="V16" i="8" s="1"/>
  <c r="Q15" i="8"/>
  <c r="Q16" i="8" s="1"/>
  <c r="AF15" i="8"/>
  <c r="AF16" i="8" s="1"/>
  <c r="X15" i="8"/>
  <c r="X16" i="8" s="1"/>
  <c r="AB15" i="8"/>
  <c r="AB16" i="8" s="1"/>
  <c r="P15" i="8"/>
  <c r="P16" i="8" s="1"/>
  <c r="U15" i="8"/>
  <c r="U16" i="8" s="1"/>
  <c r="Y15" i="8"/>
  <c r="Y16" i="8" s="1"/>
  <c r="S15" i="8"/>
  <c r="S16" i="8" s="1"/>
  <c r="Z15" i="8"/>
  <c r="Z16" i="8" s="1"/>
  <c r="AD15" i="8"/>
  <c r="AD16" i="8" s="1"/>
  <c r="B18" i="7"/>
  <c r="C17" i="7"/>
  <c r="G15" i="7"/>
  <c r="C18" i="8"/>
  <c r="B19" i="8"/>
  <c r="E15" i="8"/>
  <c r="E16" i="8" s="1"/>
  <c r="H15" i="7" l="1"/>
  <c r="J17" i="8"/>
  <c r="F17" i="8" s="1"/>
  <c r="D148" i="3" s="1"/>
  <c r="I17" i="8"/>
  <c r="R17" i="8" s="1"/>
  <c r="B19" i="7"/>
  <c r="C18" i="7"/>
  <c r="G16" i="7"/>
  <c r="D15" i="7"/>
  <c r="I18" i="8"/>
  <c r="B20" i="8"/>
  <c r="C19" i="8"/>
  <c r="H16" i="7" l="1"/>
  <c r="J19" i="8"/>
  <c r="D16" i="7"/>
  <c r="K17" i="8"/>
  <c r="Q17" i="8"/>
  <c r="Q18" i="8" s="1"/>
  <c r="AG17" i="8"/>
  <c r="AG18" i="8" s="1"/>
  <c r="AH17" i="8"/>
  <c r="AH18" i="8" s="1"/>
  <c r="W17" i="8"/>
  <c r="W18" i="8" s="1"/>
  <c r="U17" i="8"/>
  <c r="U18" i="8" s="1"/>
  <c r="AC17" i="8"/>
  <c r="AC18" i="8" s="1"/>
  <c r="AE17" i="8"/>
  <c r="AE18" i="8" s="1"/>
  <c r="AI17" i="8"/>
  <c r="AI18" i="8" s="1"/>
  <c r="AA17" i="8"/>
  <c r="AA18" i="8" s="1"/>
  <c r="AB17" i="8"/>
  <c r="AB18" i="8" s="1"/>
  <c r="V17" i="8"/>
  <c r="V18" i="8" s="1"/>
  <c r="Z17" i="8"/>
  <c r="Z18" i="8" s="1"/>
  <c r="E17" i="8"/>
  <c r="E18" i="8" s="1"/>
  <c r="T17" i="8"/>
  <c r="T18" i="8" s="1"/>
  <c r="Y17" i="8"/>
  <c r="Y18" i="8" s="1"/>
  <c r="R18" i="8"/>
  <c r="X17" i="8"/>
  <c r="X18" i="8" s="1"/>
  <c r="P17" i="8"/>
  <c r="P18" i="8" s="1"/>
  <c r="AF17" i="8"/>
  <c r="AF18" i="8" s="1"/>
  <c r="AJ17" i="8"/>
  <c r="AJ18" i="8" s="1"/>
  <c r="S17" i="8"/>
  <c r="S18" i="8" s="1"/>
  <c r="AD17" i="8"/>
  <c r="AD18" i="8" s="1"/>
  <c r="J18" i="8"/>
  <c r="F18" i="8" s="1"/>
  <c r="G17" i="7"/>
  <c r="C19" i="7"/>
  <c r="B20" i="7"/>
  <c r="B21" i="8"/>
  <c r="C20" i="8"/>
  <c r="I19" i="8" l="1"/>
  <c r="AA19" i="8" s="1"/>
  <c r="H17" i="7"/>
  <c r="D17" i="7"/>
  <c r="D113" i="2" s="1"/>
  <c r="K18" i="8"/>
  <c r="K19" i="8" s="1"/>
  <c r="G18" i="7"/>
  <c r="C20" i="7"/>
  <c r="B21" i="7"/>
  <c r="B22" i="8"/>
  <c r="C21" i="8"/>
  <c r="F19" i="8"/>
  <c r="Y19" i="8" l="1"/>
  <c r="AF19" i="8"/>
  <c r="AC19" i="8"/>
  <c r="P19" i="8"/>
  <c r="T19" i="8"/>
  <c r="AI19" i="8"/>
  <c r="S19" i="8"/>
  <c r="U19" i="8"/>
  <c r="R19" i="8"/>
  <c r="E19" i="8"/>
  <c r="V19" i="8"/>
  <c r="AB19" i="8"/>
  <c r="AH19" i="8"/>
  <c r="Z19" i="8"/>
  <c r="AD19" i="8"/>
  <c r="AJ19" i="8"/>
  <c r="AE19" i="8"/>
  <c r="Q19" i="8"/>
  <c r="X19" i="8"/>
  <c r="W19" i="8"/>
  <c r="AG19" i="8"/>
  <c r="H18" i="7"/>
  <c r="I21" i="8"/>
  <c r="J20" i="8"/>
  <c r="K20" i="8" s="1"/>
  <c r="I20" i="8"/>
  <c r="D18" i="7"/>
  <c r="B22" i="7"/>
  <c r="C21" i="7"/>
  <c r="G19" i="7"/>
  <c r="C22" i="8"/>
  <c r="B23" i="8"/>
  <c r="J21" i="8"/>
  <c r="F20" i="8" l="1"/>
  <c r="F21" i="8" s="1"/>
  <c r="R20" i="8"/>
  <c r="R21" i="8" s="1"/>
  <c r="H19" i="7"/>
  <c r="AH20" i="8"/>
  <c r="AH21" i="8" s="1"/>
  <c r="X20" i="8"/>
  <c r="X21" i="8" s="1"/>
  <c r="AJ20" i="8"/>
  <c r="AJ21" i="8" s="1"/>
  <c r="P20" i="8"/>
  <c r="P21" i="8" s="1"/>
  <c r="AC20" i="8"/>
  <c r="AC21" i="8" s="1"/>
  <c r="AF20" i="8"/>
  <c r="AF21" i="8" s="1"/>
  <c r="V20" i="8"/>
  <c r="V21" i="8" s="1"/>
  <c r="AG20" i="8"/>
  <c r="AG21" i="8" s="1"/>
  <c r="AE20" i="8"/>
  <c r="AE21" i="8" s="1"/>
  <c r="AI20" i="8"/>
  <c r="AI21" i="8" s="1"/>
  <c r="Y20" i="8"/>
  <c r="Y21" i="8" s="1"/>
  <c r="E20" i="8"/>
  <c r="E21" i="8" s="1"/>
  <c r="AA20" i="8"/>
  <c r="AA21" i="8" s="1"/>
  <c r="Q20" i="8"/>
  <c r="Q21" i="8" s="1"/>
  <c r="AD20" i="8"/>
  <c r="AD21" i="8" s="1"/>
  <c r="U20" i="8"/>
  <c r="U21" i="8" s="1"/>
  <c r="T20" i="8"/>
  <c r="T21" i="8" s="1"/>
  <c r="Z20" i="8"/>
  <c r="Z21" i="8" s="1"/>
  <c r="AB20" i="8"/>
  <c r="AB21" i="8" s="1"/>
  <c r="I22" i="8"/>
  <c r="S20" i="8"/>
  <c r="S21" i="8" s="1"/>
  <c r="W20" i="8"/>
  <c r="W21" i="8" s="1"/>
  <c r="G20" i="7"/>
  <c r="D19" i="7"/>
  <c r="C22" i="7"/>
  <c r="B23" i="7"/>
  <c r="B24" i="8"/>
  <c r="C23" i="8"/>
  <c r="K21" i="8"/>
  <c r="J22" i="8"/>
  <c r="H20" i="7" l="1"/>
  <c r="R22" i="8"/>
  <c r="AG22" i="8"/>
  <c r="Y22" i="8"/>
  <c r="U22" i="8"/>
  <c r="V22" i="8"/>
  <c r="AJ22" i="8"/>
  <c r="P22" i="8"/>
  <c r="Z22" i="8"/>
  <c r="AD22" i="8"/>
  <c r="AI22" i="8"/>
  <c r="AE22" i="8"/>
  <c r="AF22" i="8"/>
  <c r="S22" i="8"/>
  <c r="X22" i="8"/>
  <c r="Q22" i="8"/>
  <c r="W22" i="8"/>
  <c r="AC22" i="8"/>
  <c r="AH22" i="8"/>
  <c r="AA22" i="8"/>
  <c r="AB22" i="8"/>
  <c r="T22" i="8"/>
  <c r="I23" i="8"/>
  <c r="G21" i="7"/>
  <c r="C23" i="7"/>
  <c r="B24" i="7"/>
  <c r="D20" i="7"/>
  <c r="C24" i="8"/>
  <c r="B25" i="8"/>
  <c r="F22" i="8"/>
  <c r="D149" i="3" s="1"/>
  <c r="K22" i="8"/>
  <c r="E22" i="8"/>
  <c r="H21" i="7" l="1"/>
  <c r="R23" i="8"/>
  <c r="AG23" i="8"/>
  <c r="V23" i="8"/>
  <c r="U23" i="8"/>
  <c r="Y23" i="8"/>
  <c r="AJ23" i="8"/>
  <c r="AB23" i="8"/>
  <c r="W23" i="8"/>
  <c r="S23" i="8"/>
  <c r="AH23" i="8"/>
  <c r="AE23" i="8"/>
  <c r="P23" i="8"/>
  <c r="Q23" i="8"/>
  <c r="J23" i="8"/>
  <c r="K23" i="8" s="1"/>
  <c r="AD23" i="8"/>
  <c r="T23" i="8"/>
  <c r="AC23" i="8"/>
  <c r="AF23" i="8"/>
  <c r="AI23" i="8"/>
  <c r="AA23" i="8"/>
  <c r="X23" i="8"/>
  <c r="Z23" i="8"/>
  <c r="G22" i="7"/>
  <c r="C24" i="7"/>
  <c r="B25" i="7"/>
  <c r="D21" i="7"/>
  <c r="B26" i="8"/>
  <c r="C25" i="8"/>
  <c r="E23" i="8"/>
  <c r="H22" i="7" l="1"/>
  <c r="I25" i="8"/>
  <c r="J24" i="8"/>
  <c r="K24" i="8" s="1"/>
  <c r="I24" i="8"/>
  <c r="P24" i="8" s="1"/>
  <c r="F23" i="8"/>
  <c r="D22" i="7"/>
  <c r="B26" i="7"/>
  <c r="C25" i="7"/>
  <c r="G23" i="7"/>
  <c r="C26" i="8"/>
  <c r="B27" i="8"/>
  <c r="J25" i="8"/>
  <c r="H23" i="7" l="1"/>
  <c r="F24" i="8"/>
  <c r="F25" i="8" s="1"/>
  <c r="I26" i="8"/>
  <c r="P25" i="8"/>
  <c r="AI24" i="8"/>
  <c r="AI25" i="8" s="1"/>
  <c r="R24" i="8"/>
  <c r="R25" i="8" s="1"/>
  <c r="Q24" i="8"/>
  <c r="Q25" i="8" s="1"/>
  <c r="AJ24" i="8"/>
  <c r="AJ25" i="8" s="1"/>
  <c r="S24" i="8"/>
  <c r="S25" i="8" s="1"/>
  <c r="Y24" i="8"/>
  <c r="Y25" i="8" s="1"/>
  <c r="AF24" i="8"/>
  <c r="AF25" i="8" s="1"/>
  <c r="U24" i="8"/>
  <c r="U25" i="8" s="1"/>
  <c r="W24" i="8"/>
  <c r="W25" i="8" s="1"/>
  <c r="AE24" i="8"/>
  <c r="AE25" i="8" s="1"/>
  <c r="AA24" i="8"/>
  <c r="AA25" i="8" s="1"/>
  <c r="AH24" i="8"/>
  <c r="AH25" i="8" s="1"/>
  <c r="E24" i="8"/>
  <c r="E25" i="8" s="1"/>
  <c r="AD24" i="8"/>
  <c r="AD25" i="8" s="1"/>
  <c r="Z24" i="8"/>
  <c r="Z25" i="8" s="1"/>
  <c r="X24" i="8"/>
  <c r="X25" i="8" s="1"/>
  <c r="AG24" i="8"/>
  <c r="AG25" i="8" s="1"/>
  <c r="AB24" i="8"/>
  <c r="AB25" i="8" s="1"/>
  <c r="AC24" i="8"/>
  <c r="AC25" i="8" s="1"/>
  <c r="T24" i="8"/>
  <c r="T25" i="8" s="1"/>
  <c r="V24" i="8"/>
  <c r="V25" i="8" s="1"/>
  <c r="B27" i="7"/>
  <c r="C26" i="7"/>
  <c r="G24" i="7"/>
  <c r="H24" i="7" s="1"/>
  <c r="D23" i="7"/>
  <c r="B28" i="8"/>
  <c r="C27" i="8"/>
  <c r="J26" i="8"/>
  <c r="K25" i="8"/>
  <c r="P26" i="8" l="1"/>
  <c r="F26" i="8"/>
  <c r="D24" i="7"/>
  <c r="AB26" i="8"/>
  <c r="AC26" i="8"/>
  <c r="AJ26" i="8"/>
  <c r="AD26" i="8"/>
  <c r="R26" i="8"/>
  <c r="Z26" i="8"/>
  <c r="Q26" i="8"/>
  <c r="AH26" i="8"/>
  <c r="AG26" i="8"/>
  <c r="AF26" i="8"/>
  <c r="AA26" i="8"/>
  <c r="AI26" i="8"/>
  <c r="W26" i="8"/>
  <c r="V26" i="8"/>
  <c r="Y26" i="8"/>
  <c r="X26" i="8"/>
  <c r="AE26" i="8"/>
  <c r="T26" i="8"/>
  <c r="U26" i="8"/>
  <c r="S26" i="8"/>
  <c r="G25" i="7"/>
  <c r="B28" i="7"/>
  <c r="C27" i="7"/>
  <c r="B29" i="8"/>
  <c r="C28" i="8"/>
  <c r="E26" i="8"/>
  <c r="K26" i="8"/>
  <c r="D25" i="7" l="1"/>
  <c r="I28" i="8"/>
  <c r="I27" i="8"/>
  <c r="AB27" i="8" s="1"/>
  <c r="J27" i="8"/>
  <c r="F27" i="8" s="1"/>
  <c r="D150" i="3" s="1"/>
  <c r="H25" i="7"/>
  <c r="B29" i="7"/>
  <c r="C28" i="7"/>
  <c r="G26" i="7"/>
  <c r="B30" i="8"/>
  <c r="C29" i="8"/>
  <c r="J28" i="8"/>
  <c r="E27" i="8" l="1"/>
  <c r="E28" i="8" s="1"/>
  <c r="R27" i="8"/>
  <c r="R28" i="8" s="1"/>
  <c r="AG27" i="8"/>
  <c r="AG28" i="8" s="1"/>
  <c r="AC27" i="8"/>
  <c r="AC28" i="8" s="1"/>
  <c r="AJ27" i="8"/>
  <c r="AJ28" i="8" s="1"/>
  <c r="S27" i="8"/>
  <c r="S28" i="8" s="1"/>
  <c r="AD27" i="8"/>
  <c r="AD28" i="8" s="1"/>
  <c r="W27" i="8"/>
  <c r="W28" i="8" s="1"/>
  <c r="Z27" i="8"/>
  <c r="Z28" i="8" s="1"/>
  <c r="Q27" i="8"/>
  <c r="Q28" i="8" s="1"/>
  <c r="T27" i="8"/>
  <c r="T28" i="8" s="1"/>
  <c r="AA27" i="8"/>
  <c r="AA28" i="8" s="1"/>
  <c r="U27" i="8"/>
  <c r="U28" i="8" s="1"/>
  <c r="AF27" i="8"/>
  <c r="AF28" i="8" s="1"/>
  <c r="D26" i="7"/>
  <c r="AH27" i="8"/>
  <c r="AH28" i="8" s="1"/>
  <c r="V27" i="8"/>
  <c r="V28" i="8" s="1"/>
  <c r="AE27" i="8"/>
  <c r="AE28" i="8" s="1"/>
  <c r="Y27" i="8"/>
  <c r="Y28" i="8" s="1"/>
  <c r="AI27" i="8"/>
  <c r="AI28" i="8" s="1"/>
  <c r="X27" i="8"/>
  <c r="X28" i="8" s="1"/>
  <c r="P27" i="8"/>
  <c r="P28" i="8" s="1"/>
  <c r="H26" i="7"/>
  <c r="AB28" i="8"/>
  <c r="F28" i="8"/>
  <c r="K27" i="8"/>
  <c r="K28" i="8" s="1"/>
  <c r="C29" i="7"/>
  <c r="B30" i="7"/>
  <c r="G27" i="7"/>
  <c r="C30" i="8"/>
  <c r="B31" i="8"/>
  <c r="D27" i="7" l="1"/>
  <c r="D114" i="2" s="1"/>
  <c r="I30" i="8"/>
  <c r="J29" i="8"/>
  <c r="F29" i="8" s="1"/>
  <c r="I29" i="8"/>
  <c r="P29" i="8" s="1"/>
  <c r="H27" i="7"/>
  <c r="G28" i="7"/>
  <c r="C30" i="7"/>
  <c r="B31" i="7"/>
  <c r="C31" i="8"/>
  <c r="B32" i="8"/>
  <c r="J30" i="8"/>
  <c r="K29" i="8" l="1"/>
  <c r="K30" i="8" s="1"/>
  <c r="D28" i="7"/>
  <c r="Y29" i="8"/>
  <c r="Y30" i="8" s="1"/>
  <c r="U29" i="8"/>
  <c r="U30" i="8" s="1"/>
  <c r="AC29" i="8"/>
  <c r="AC30" i="8" s="1"/>
  <c r="AF29" i="8"/>
  <c r="AF30" i="8" s="1"/>
  <c r="AG29" i="8"/>
  <c r="AG30" i="8" s="1"/>
  <c r="AI29" i="8"/>
  <c r="AI30" i="8" s="1"/>
  <c r="AJ29" i="8"/>
  <c r="AJ30" i="8" s="1"/>
  <c r="AH29" i="8"/>
  <c r="AH30" i="8" s="1"/>
  <c r="V29" i="8"/>
  <c r="V30" i="8" s="1"/>
  <c r="AE29" i="8"/>
  <c r="AE30" i="8" s="1"/>
  <c r="E29" i="8"/>
  <c r="E30" i="8" s="1"/>
  <c r="Q29" i="8"/>
  <c r="Q30" i="8" s="1"/>
  <c r="S29" i="8"/>
  <c r="S30" i="8" s="1"/>
  <c r="H28" i="7"/>
  <c r="X29" i="8"/>
  <c r="X30" i="8" s="1"/>
  <c r="R29" i="8"/>
  <c r="R30" i="8" s="1"/>
  <c r="AB29" i="8"/>
  <c r="AB30" i="8" s="1"/>
  <c r="AA29" i="8"/>
  <c r="AA30" i="8" s="1"/>
  <c r="Z29" i="8"/>
  <c r="Z30" i="8" s="1"/>
  <c r="AD29" i="8"/>
  <c r="AD30" i="8" s="1"/>
  <c r="T29" i="8"/>
  <c r="T30" i="8" s="1"/>
  <c r="P30" i="8"/>
  <c r="W29" i="8"/>
  <c r="W30" i="8" s="1"/>
  <c r="I31" i="8"/>
  <c r="B32" i="7"/>
  <c r="C31" i="7"/>
  <c r="G29" i="7"/>
  <c r="B33" i="8"/>
  <c r="C32" i="8"/>
  <c r="F30" i="8"/>
  <c r="D29" i="7" l="1"/>
  <c r="H29" i="7"/>
  <c r="J31" i="8"/>
  <c r="K31" i="8" s="1"/>
  <c r="AB31" i="8"/>
  <c r="X31" i="8"/>
  <c r="AA31" i="8"/>
  <c r="AH31" i="8"/>
  <c r="AF31" i="8"/>
  <c r="W31" i="8"/>
  <c r="AE31" i="8"/>
  <c r="AC31" i="8"/>
  <c r="AG31" i="8"/>
  <c r="P31" i="8"/>
  <c r="T31" i="8"/>
  <c r="AI31" i="8"/>
  <c r="S31" i="8"/>
  <c r="Y31" i="8"/>
  <c r="AD31" i="8"/>
  <c r="AJ31" i="8"/>
  <c r="R31" i="8"/>
  <c r="V31" i="8"/>
  <c r="U31" i="8"/>
  <c r="Q31" i="8"/>
  <c r="Z31" i="8"/>
  <c r="C32" i="7"/>
  <c r="B33" i="7"/>
  <c r="G30" i="7"/>
  <c r="C33" i="8"/>
  <c r="B34" i="8"/>
  <c r="E31" i="8"/>
  <c r="D30" i="7" l="1"/>
  <c r="F31" i="8"/>
  <c r="J32" i="8"/>
  <c r="K32" i="8" s="1"/>
  <c r="I32" i="8"/>
  <c r="AB32" i="8" s="1"/>
  <c r="H30" i="7"/>
  <c r="B34" i="7"/>
  <c r="C33" i="7"/>
  <c r="G31" i="7"/>
  <c r="B35" i="8"/>
  <c r="C34" i="8"/>
  <c r="D31" i="7" l="1"/>
  <c r="F32" i="8"/>
  <c r="D151" i="3" s="1"/>
  <c r="I34" i="8"/>
  <c r="J33" i="8"/>
  <c r="K33" i="8" s="1"/>
  <c r="I33" i="8"/>
  <c r="AB33" i="8" s="1"/>
  <c r="U32" i="8"/>
  <c r="AJ32" i="8"/>
  <c r="P32" i="8"/>
  <c r="X32" i="8"/>
  <c r="AA32" i="8"/>
  <c r="AC32" i="8"/>
  <c r="T32" i="8"/>
  <c r="AH32" i="8"/>
  <c r="S32" i="8"/>
  <c r="E32" i="8"/>
  <c r="AF32" i="8"/>
  <c r="AG32" i="8"/>
  <c r="W32" i="8"/>
  <c r="Q32" i="8"/>
  <c r="V32" i="8"/>
  <c r="AD32" i="8"/>
  <c r="Y32" i="8"/>
  <c r="R32" i="8"/>
  <c r="AI32" i="8"/>
  <c r="Z32" i="8"/>
  <c r="AE32" i="8"/>
  <c r="H31" i="7"/>
  <c r="G32" i="7"/>
  <c r="C34" i="7"/>
  <c r="B35" i="7"/>
  <c r="B36" i="8"/>
  <c r="C35" i="8"/>
  <c r="J34" i="8"/>
  <c r="D32" i="7" l="1"/>
  <c r="AG33" i="8"/>
  <c r="AG34" i="8" s="1"/>
  <c r="Z33" i="8"/>
  <c r="Z34" i="8" s="1"/>
  <c r="AH33" i="8"/>
  <c r="AH34" i="8" s="1"/>
  <c r="T33" i="8"/>
  <c r="T34" i="8" s="1"/>
  <c r="AC33" i="8"/>
  <c r="AC34" i="8" s="1"/>
  <c r="AD33" i="8"/>
  <c r="AD34" i="8" s="1"/>
  <c r="P33" i="8"/>
  <c r="P34" i="8" s="1"/>
  <c r="AE33" i="8"/>
  <c r="AE34" i="8" s="1"/>
  <c r="S33" i="8"/>
  <c r="S34" i="8" s="1"/>
  <c r="F33" i="8"/>
  <c r="F34" i="8" s="1"/>
  <c r="U33" i="8"/>
  <c r="U34" i="8" s="1"/>
  <c r="AA33" i="8"/>
  <c r="AA34" i="8" s="1"/>
  <c r="X33" i="8"/>
  <c r="X34" i="8" s="1"/>
  <c r="V33" i="8"/>
  <c r="V34" i="8" s="1"/>
  <c r="AJ33" i="8"/>
  <c r="AJ34" i="8" s="1"/>
  <c r="Q33" i="8"/>
  <c r="Q34" i="8" s="1"/>
  <c r="W33" i="8"/>
  <c r="W34" i="8" s="1"/>
  <c r="AF33" i="8"/>
  <c r="AF34" i="8" s="1"/>
  <c r="E33" i="8"/>
  <c r="E34" i="8" s="1"/>
  <c r="AI33" i="8"/>
  <c r="AI34" i="8" s="1"/>
  <c r="R33" i="8"/>
  <c r="R34" i="8" s="1"/>
  <c r="Y33" i="8"/>
  <c r="Y34" i="8" s="1"/>
  <c r="K34" i="8"/>
  <c r="H32" i="7"/>
  <c r="AB34" i="8"/>
  <c r="G33" i="7"/>
  <c r="C35" i="7"/>
  <c r="B36" i="7"/>
  <c r="C36" i="8"/>
  <c r="B37" i="8"/>
  <c r="D33" i="7" l="1"/>
  <c r="H33" i="7"/>
  <c r="J35" i="8"/>
  <c r="K35" i="8" s="1"/>
  <c r="I35" i="8"/>
  <c r="AI35" i="8" s="1"/>
  <c r="I36" i="8"/>
  <c r="G34" i="7"/>
  <c r="B37" i="7"/>
  <c r="C36" i="7"/>
  <c r="B38" i="8"/>
  <c r="C37" i="8"/>
  <c r="D34" i="7" l="1"/>
  <c r="AJ35" i="8"/>
  <c r="AJ36" i="8" s="1"/>
  <c r="F35" i="8"/>
  <c r="Z35" i="8"/>
  <c r="Z36" i="8" s="1"/>
  <c r="P35" i="8"/>
  <c r="P36" i="8" s="1"/>
  <c r="V35" i="8"/>
  <c r="V36" i="8" s="1"/>
  <c r="AD35" i="8"/>
  <c r="AD36" i="8" s="1"/>
  <c r="AF35" i="8"/>
  <c r="AF36" i="8" s="1"/>
  <c r="AE35" i="8"/>
  <c r="AE36" i="8" s="1"/>
  <c r="S35" i="8"/>
  <c r="S36" i="8" s="1"/>
  <c r="AH35" i="8"/>
  <c r="AH36" i="8" s="1"/>
  <c r="X35" i="8"/>
  <c r="X36" i="8" s="1"/>
  <c r="AB35" i="8"/>
  <c r="AB36" i="8" s="1"/>
  <c r="T35" i="8"/>
  <c r="T36" i="8" s="1"/>
  <c r="E35" i="8"/>
  <c r="E36" i="8" s="1"/>
  <c r="J36" i="8"/>
  <c r="K36" i="8" s="1"/>
  <c r="AC35" i="8"/>
  <c r="AC36" i="8" s="1"/>
  <c r="Y35" i="8"/>
  <c r="Y36" i="8" s="1"/>
  <c r="Q35" i="8"/>
  <c r="Q36" i="8" s="1"/>
  <c r="W35" i="8"/>
  <c r="W36" i="8" s="1"/>
  <c r="AA35" i="8"/>
  <c r="AA36" i="8" s="1"/>
  <c r="U35" i="8"/>
  <c r="U36" i="8" s="1"/>
  <c r="AG35" i="8"/>
  <c r="AG36" i="8" s="1"/>
  <c r="R35" i="8"/>
  <c r="R36" i="8" s="1"/>
  <c r="H34" i="7"/>
  <c r="AI36" i="8"/>
  <c r="B38" i="7"/>
  <c r="C37" i="7"/>
  <c r="G35" i="7"/>
  <c r="D35" i="7" s="1"/>
  <c r="I37" i="8"/>
  <c r="B39" i="8"/>
  <c r="C38" i="8"/>
  <c r="F36" i="8" l="1"/>
  <c r="H35" i="7"/>
  <c r="Z37" i="8"/>
  <c r="P37" i="8"/>
  <c r="AD37" i="8"/>
  <c r="Y37" i="8"/>
  <c r="X37" i="8"/>
  <c r="V37" i="8"/>
  <c r="AJ37" i="8"/>
  <c r="S37" i="8"/>
  <c r="AB37" i="8"/>
  <c r="AH37" i="8"/>
  <c r="AI37" i="8"/>
  <c r="AF37" i="8"/>
  <c r="AG37" i="8"/>
  <c r="W37" i="8"/>
  <c r="R37" i="8"/>
  <c r="Q37" i="8"/>
  <c r="AE37" i="8"/>
  <c r="T37" i="8"/>
  <c r="AC37" i="8"/>
  <c r="AA37" i="8"/>
  <c r="U37" i="8"/>
  <c r="J37" i="8"/>
  <c r="K37" i="8" s="1"/>
  <c r="B39" i="7"/>
  <c r="C38" i="7"/>
  <c r="G36" i="7"/>
  <c r="D36" i="7" s="1"/>
  <c r="C39" i="8"/>
  <c r="B40" i="8"/>
  <c r="E37" i="8"/>
  <c r="F37" i="8" l="1"/>
  <c r="D152" i="3" s="1"/>
  <c r="J38" i="8"/>
  <c r="K38" i="8" s="1"/>
  <c r="I38" i="8"/>
  <c r="W38" i="8" s="1"/>
  <c r="G38" i="7"/>
  <c r="H36" i="7"/>
  <c r="C39" i="7"/>
  <c r="B40" i="7"/>
  <c r="G37" i="7"/>
  <c r="D37" i="7" s="1"/>
  <c r="D115" i="2" s="1"/>
  <c r="C40" i="8"/>
  <c r="B41" i="8"/>
  <c r="F38" i="8" l="1"/>
  <c r="S38" i="8"/>
  <c r="AH38" i="8"/>
  <c r="AF38" i="8"/>
  <c r="T38" i="8"/>
  <c r="AB38" i="8"/>
  <c r="AD38" i="8"/>
  <c r="AJ38" i="8"/>
  <c r="AE38" i="8"/>
  <c r="R38" i="8"/>
  <c r="Z38" i="8"/>
  <c r="AA38" i="8"/>
  <c r="P38" i="8"/>
  <c r="AI38" i="8"/>
  <c r="AC38" i="8"/>
  <c r="E38" i="8"/>
  <c r="U38" i="8"/>
  <c r="AG38" i="8"/>
  <c r="Q38" i="8"/>
  <c r="J39" i="8"/>
  <c r="K39" i="8" s="1"/>
  <c r="I39" i="8"/>
  <c r="W39" i="8" s="1"/>
  <c r="V38" i="8"/>
  <c r="Y38" i="8"/>
  <c r="X38" i="8"/>
  <c r="D38" i="7"/>
  <c r="G39" i="7"/>
  <c r="B41" i="7"/>
  <c r="C40" i="7"/>
  <c r="H37" i="7"/>
  <c r="H38" i="7" s="1"/>
  <c r="B42" i="8"/>
  <c r="C41" i="8"/>
  <c r="P39" i="8" l="1"/>
  <c r="D39" i="7"/>
  <c r="AG39" i="8"/>
  <c r="U39" i="8"/>
  <c r="E39" i="8"/>
  <c r="AJ39" i="8"/>
  <c r="AI39" i="8"/>
  <c r="AB39" i="8"/>
  <c r="AC39" i="8"/>
  <c r="Z39" i="8"/>
  <c r="R39" i="8"/>
  <c r="AD39" i="8"/>
  <c r="T39" i="8"/>
  <c r="AA39" i="8"/>
  <c r="AE39" i="8"/>
  <c r="X39" i="8"/>
  <c r="AF39" i="8"/>
  <c r="Y39" i="8"/>
  <c r="AH39" i="8"/>
  <c r="Q39" i="8"/>
  <c r="V39" i="8"/>
  <c r="F39" i="8"/>
  <c r="S39" i="8"/>
  <c r="J40" i="8"/>
  <c r="K40" i="8" s="1"/>
  <c r="I40" i="8"/>
  <c r="G40" i="7"/>
  <c r="B42" i="7"/>
  <c r="C41" i="7"/>
  <c r="H39" i="7"/>
  <c r="C42" i="8"/>
  <c r="B43" i="8"/>
  <c r="D40" i="7" l="1"/>
  <c r="F40" i="8"/>
  <c r="Q40" i="8"/>
  <c r="U40" i="8"/>
  <c r="S40" i="8"/>
  <c r="AC40" i="8"/>
  <c r="Z40" i="8"/>
  <c r="AJ40" i="8"/>
  <c r="AA40" i="8"/>
  <c r="AG40" i="8"/>
  <c r="AE40" i="8"/>
  <c r="P40" i="8"/>
  <c r="AD40" i="8"/>
  <c r="AB40" i="8"/>
  <c r="X40" i="8"/>
  <c r="AF40" i="8"/>
  <c r="R40" i="8"/>
  <c r="AI40" i="8"/>
  <c r="V40" i="8"/>
  <c r="T40" i="8"/>
  <c r="Y40" i="8"/>
  <c r="AH40" i="8"/>
  <c r="W40" i="8"/>
  <c r="J41" i="8"/>
  <c r="K41" i="8" s="1"/>
  <c r="I41" i="8"/>
  <c r="E40" i="8"/>
  <c r="H40" i="7"/>
  <c r="G41" i="7"/>
  <c r="I42" i="8"/>
  <c r="C42" i="7"/>
  <c r="B43" i="7"/>
  <c r="B44" i="8"/>
  <c r="C43" i="8"/>
  <c r="AB41" i="8" l="1"/>
  <c r="AB42" i="8" s="1"/>
  <c r="F41" i="8"/>
  <c r="J42" i="8"/>
  <c r="K42" i="8" s="1"/>
  <c r="AD41" i="8"/>
  <c r="AD42" i="8" s="1"/>
  <c r="AG41" i="8"/>
  <c r="AG42" i="8" s="1"/>
  <c r="V41" i="8"/>
  <c r="V42" i="8" s="1"/>
  <c r="AI41" i="8"/>
  <c r="AI42" i="8" s="1"/>
  <c r="P41" i="8"/>
  <c r="P42" i="8" s="1"/>
  <c r="AE41" i="8"/>
  <c r="AE42" i="8" s="1"/>
  <c r="Y41" i="8"/>
  <c r="Y42" i="8" s="1"/>
  <c r="AA41" i="8"/>
  <c r="AA42" i="8" s="1"/>
  <c r="T41" i="8"/>
  <c r="T42" i="8" s="1"/>
  <c r="AJ41" i="8"/>
  <c r="AJ42" i="8" s="1"/>
  <c r="R41" i="8"/>
  <c r="R42" i="8" s="1"/>
  <c r="AF41" i="8"/>
  <c r="AF42" i="8" s="1"/>
  <c r="X41" i="8"/>
  <c r="X42" i="8" s="1"/>
  <c r="D41" i="7"/>
  <c r="Z41" i="8"/>
  <c r="Z42" i="8" s="1"/>
  <c r="AH41" i="8"/>
  <c r="AH42" i="8" s="1"/>
  <c r="Q41" i="8"/>
  <c r="Q42" i="8" s="1"/>
  <c r="E41" i="8"/>
  <c r="E42" i="8" s="1"/>
  <c r="AC41" i="8"/>
  <c r="AC42" i="8" s="1"/>
  <c r="S41" i="8"/>
  <c r="S42" i="8" s="1"/>
  <c r="U41" i="8"/>
  <c r="U42" i="8" s="1"/>
  <c r="W41" i="8"/>
  <c r="W42" i="8" s="1"/>
  <c r="G42" i="7"/>
  <c r="B44" i="7"/>
  <c r="C43" i="7"/>
  <c r="H41" i="7"/>
  <c r="I43" i="8"/>
  <c r="C44" i="8"/>
  <c r="B45" i="8"/>
  <c r="F42" i="8" l="1"/>
  <c r="W43" i="8"/>
  <c r="J43" i="8"/>
  <c r="J44" i="8"/>
  <c r="AJ43" i="8"/>
  <c r="AI43" i="8"/>
  <c r="Q43" i="8"/>
  <c r="D42" i="7"/>
  <c r="AG43" i="8"/>
  <c r="E43" i="8"/>
  <c r="P43" i="8"/>
  <c r="X43" i="8"/>
  <c r="AF43" i="8"/>
  <c r="Z43" i="8"/>
  <c r="U43" i="8"/>
  <c r="AA43" i="8"/>
  <c r="S43" i="8"/>
  <c r="Y43" i="8"/>
  <c r="AC43" i="8"/>
  <c r="AB43" i="8"/>
  <c r="T43" i="8"/>
  <c r="V43" i="8"/>
  <c r="R43" i="8"/>
  <c r="AE43" i="8"/>
  <c r="AH43" i="8"/>
  <c r="AD43" i="8"/>
  <c r="I44" i="8"/>
  <c r="H42" i="7"/>
  <c r="G43" i="7"/>
  <c r="C44" i="7"/>
  <c r="B45" i="7"/>
  <c r="C45" i="8"/>
  <c r="B46" i="8"/>
  <c r="F43" i="8" l="1"/>
  <c r="K43" i="8"/>
  <c r="K44" i="8" s="1"/>
  <c r="AC44" i="8"/>
  <c r="AH44" i="8"/>
  <c r="W44" i="8"/>
  <c r="Y44" i="8"/>
  <c r="V44" i="8"/>
  <c r="AD44" i="8"/>
  <c r="AE44" i="8"/>
  <c r="AA44" i="8"/>
  <c r="AI44" i="8"/>
  <c r="AB44" i="8"/>
  <c r="Q44" i="8"/>
  <c r="T44" i="8"/>
  <c r="R44" i="8"/>
  <c r="P44" i="8"/>
  <c r="AF44" i="8"/>
  <c r="X44" i="8"/>
  <c r="AJ44" i="8"/>
  <c r="E44" i="8"/>
  <c r="AG44" i="8"/>
  <c r="S44" i="8"/>
  <c r="Z44" i="8"/>
  <c r="U44" i="8"/>
  <c r="D43" i="7"/>
  <c r="D116" i="2" s="1"/>
  <c r="H43" i="7"/>
  <c r="G44" i="7"/>
  <c r="B46" i="7"/>
  <c r="C45" i="7"/>
  <c r="B47" i="8"/>
  <c r="C46" i="8"/>
  <c r="F44" i="8" l="1"/>
  <c r="D153" i="3"/>
  <c r="H44" i="7"/>
  <c r="J45" i="8"/>
  <c r="I45" i="8"/>
  <c r="E45" i="8" s="1"/>
  <c r="I46" i="8"/>
  <c r="G45" i="7"/>
  <c r="D44" i="7"/>
  <c r="B47" i="7"/>
  <c r="C46" i="7"/>
  <c r="B48" i="8"/>
  <c r="C47" i="8"/>
  <c r="J46" i="8"/>
  <c r="F45" i="8" l="1"/>
  <c r="H45" i="7"/>
  <c r="F46" i="8"/>
  <c r="P45" i="8"/>
  <c r="P46" i="8" s="1"/>
  <c r="U45" i="8"/>
  <c r="U46" i="8" s="1"/>
  <c r="E46" i="8"/>
  <c r="X45" i="8"/>
  <c r="X46" i="8" s="1"/>
  <c r="Z45" i="8"/>
  <c r="Z46" i="8" s="1"/>
  <c r="K45" i="8"/>
  <c r="K46" i="8" s="1"/>
  <c r="AD45" i="8"/>
  <c r="AD46" i="8" s="1"/>
  <c r="Y45" i="8"/>
  <c r="Y46" i="8" s="1"/>
  <c r="AJ45" i="8"/>
  <c r="AJ46" i="8" s="1"/>
  <c r="AG45" i="8"/>
  <c r="AG46" i="8" s="1"/>
  <c r="R45" i="8"/>
  <c r="R46" i="8" s="1"/>
  <c r="T45" i="8"/>
  <c r="T46" i="8" s="1"/>
  <c r="AI45" i="8"/>
  <c r="AI46" i="8" s="1"/>
  <c r="AA45" i="8"/>
  <c r="AA46" i="8" s="1"/>
  <c r="AB45" i="8"/>
  <c r="AB46" i="8" s="1"/>
  <c r="AC45" i="8"/>
  <c r="AC46" i="8" s="1"/>
  <c r="V45" i="8"/>
  <c r="V46" i="8" s="1"/>
  <c r="AH45" i="8"/>
  <c r="AH46" i="8" s="1"/>
  <c r="Q45" i="8"/>
  <c r="Q46" i="8" s="1"/>
  <c r="W45" i="8"/>
  <c r="W46" i="8" s="1"/>
  <c r="AE45" i="8"/>
  <c r="AE46" i="8" s="1"/>
  <c r="AF45" i="8"/>
  <c r="AF46" i="8" s="1"/>
  <c r="S45" i="8"/>
  <c r="S46" i="8" s="1"/>
  <c r="G46" i="7"/>
  <c r="C47" i="7"/>
  <c r="B48" i="7"/>
  <c r="D45" i="7"/>
  <c r="B49" i="8"/>
  <c r="C48" i="8"/>
  <c r="H46" i="7" l="1"/>
  <c r="J48" i="8"/>
  <c r="I48" i="8"/>
  <c r="J47" i="8"/>
  <c r="F47" i="8" s="1"/>
  <c r="I47" i="8"/>
  <c r="U47" i="8" s="1"/>
  <c r="G47" i="7"/>
  <c r="C48" i="7"/>
  <c r="B49" i="7"/>
  <c r="D46" i="7"/>
  <c r="C49" i="8"/>
  <c r="B50" i="8"/>
  <c r="H47" i="7" l="1"/>
  <c r="U48" i="8"/>
  <c r="P47" i="8"/>
  <c r="P48" i="8" s="1"/>
  <c r="S47" i="8"/>
  <c r="S48" i="8" s="1"/>
  <c r="AD47" i="8"/>
  <c r="AD48" i="8" s="1"/>
  <c r="Y47" i="8"/>
  <c r="Y48" i="8" s="1"/>
  <c r="AA47" i="8"/>
  <c r="AA48" i="8" s="1"/>
  <c r="E47" i="8"/>
  <c r="E48" i="8" s="1"/>
  <c r="AJ47" i="8"/>
  <c r="AJ48" i="8" s="1"/>
  <c r="Z47" i="8"/>
  <c r="Z48" i="8" s="1"/>
  <c r="X47" i="8"/>
  <c r="X48" i="8" s="1"/>
  <c r="AG47" i="8"/>
  <c r="AG48" i="8" s="1"/>
  <c r="R47" i="8"/>
  <c r="R48" i="8" s="1"/>
  <c r="T47" i="8"/>
  <c r="T48" i="8" s="1"/>
  <c r="AI47" i="8"/>
  <c r="AI48" i="8" s="1"/>
  <c r="AB47" i="8"/>
  <c r="AB48" i="8" s="1"/>
  <c r="AC47" i="8"/>
  <c r="AC48" i="8" s="1"/>
  <c r="V47" i="8"/>
  <c r="V48" i="8" s="1"/>
  <c r="AH47" i="8"/>
  <c r="AH48" i="8" s="1"/>
  <c r="Q47" i="8"/>
  <c r="Q48" i="8" s="1"/>
  <c r="F48" i="8"/>
  <c r="D154" i="3" s="1"/>
  <c r="W47" i="8"/>
  <c r="W48" i="8" s="1"/>
  <c r="K47" i="8"/>
  <c r="K48" i="8" s="1"/>
  <c r="AE47" i="8"/>
  <c r="AE48" i="8" s="1"/>
  <c r="AF47" i="8"/>
  <c r="AF48" i="8" s="1"/>
  <c r="D47" i="7"/>
  <c r="G48" i="7"/>
  <c r="C49" i="7"/>
  <c r="B50" i="7"/>
  <c r="B51" i="8"/>
  <c r="C50" i="8"/>
  <c r="H48" i="7" l="1"/>
  <c r="J49" i="8"/>
  <c r="F49" i="8" s="1"/>
  <c r="I49" i="8"/>
  <c r="V49" i="8" s="1"/>
  <c r="G49" i="7"/>
  <c r="D48" i="7"/>
  <c r="B51" i="7"/>
  <c r="C50" i="7"/>
  <c r="B52" i="8"/>
  <c r="C51" i="8"/>
  <c r="AF49" i="8" l="1"/>
  <c r="U49" i="8"/>
  <c r="Z49" i="8"/>
  <c r="AI49" i="8"/>
  <c r="AE49" i="8"/>
  <c r="E49" i="8"/>
  <c r="AA49" i="8"/>
  <c r="Y49" i="8"/>
  <c r="AC49" i="8"/>
  <c r="S49" i="8"/>
  <c r="P49" i="8"/>
  <c r="R49" i="8"/>
  <c r="AG49" i="8"/>
  <c r="K49" i="8"/>
  <c r="AJ49" i="8"/>
  <c r="X49" i="8"/>
  <c r="J50" i="8"/>
  <c r="F50" i="8" s="1"/>
  <c r="I50" i="8"/>
  <c r="V50" i="8" s="1"/>
  <c r="AD49" i="8"/>
  <c r="T49" i="8"/>
  <c r="Q49" i="8"/>
  <c r="AB49" i="8"/>
  <c r="AH49" i="8"/>
  <c r="W49" i="8"/>
  <c r="D49" i="7"/>
  <c r="G50" i="7"/>
  <c r="I51" i="8"/>
  <c r="C51" i="7"/>
  <c r="B52" i="7"/>
  <c r="H49" i="7"/>
  <c r="B53" i="8"/>
  <c r="C52" i="8"/>
  <c r="V51" i="8" l="1"/>
  <c r="AD50" i="8"/>
  <c r="AD51" i="8" s="1"/>
  <c r="K50" i="8"/>
  <c r="I52" i="8"/>
  <c r="X50" i="8"/>
  <c r="X51" i="8" s="1"/>
  <c r="R50" i="8"/>
  <c r="R51" i="8" s="1"/>
  <c r="AI50" i="8"/>
  <c r="AI51" i="8" s="1"/>
  <c r="AC50" i="8"/>
  <c r="AC51" i="8" s="1"/>
  <c r="E50" i="8"/>
  <c r="E51" i="8" s="1"/>
  <c r="Z50" i="8"/>
  <c r="Z51" i="8" s="1"/>
  <c r="S50" i="8"/>
  <c r="S51" i="8" s="1"/>
  <c r="AA50" i="8"/>
  <c r="AA51" i="8" s="1"/>
  <c r="U50" i="8"/>
  <c r="U51" i="8" s="1"/>
  <c r="AJ50" i="8"/>
  <c r="AJ51" i="8" s="1"/>
  <c r="AG50" i="8"/>
  <c r="AG51" i="8" s="1"/>
  <c r="P50" i="8"/>
  <c r="P51" i="8" s="1"/>
  <c r="Y50" i="8"/>
  <c r="Y51" i="8" s="1"/>
  <c r="AE50" i="8"/>
  <c r="AE51" i="8" s="1"/>
  <c r="AH50" i="8"/>
  <c r="AH51" i="8" s="1"/>
  <c r="Q50" i="8"/>
  <c r="Q51" i="8" s="1"/>
  <c r="AF50" i="8"/>
  <c r="AF51" i="8" s="1"/>
  <c r="W50" i="8"/>
  <c r="W51" i="8" s="1"/>
  <c r="AB50" i="8"/>
  <c r="AB51" i="8" s="1"/>
  <c r="J51" i="8"/>
  <c r="F51" i="8" s="1"/>
  <c r="T50" i="8"/>
  <c r="T51" i="8" s="1"/>
  <c r="D50" i="7"/>
  <c r="G51" i="7"/>
  <c r="H50" i="7"/>
  <c r="B53" i="7"/>
  <c r="C52" i="7"/>
  <c r="C53" i="8"/>
  <c r="B54" i="8"/>
  <c r="J52" i="8"/>
  <c r="P52" i="8" l="1"/>
  <c r="Y52" i="8"/>
  <c r="X52" i="8"/>
  <c r="AA52" i="8"/>
  <c r="V52" i="8"/>
  <c r="S52" i="8"/>
  <c r="Z52" i="8"/>
  <c r="AF52" i="8"/>
  <c r="E52" i="8"/>
  <c r="Q52" i="8"/>
  <c r="AC52" i="8"/>
  <c r="AH52" i="8"/>
  <c r="AI52" i="8"/>
  <c r="T52" i="8"/>
  <c r="U52" i="8"/>
  <c r="AE52" i="8"/>
  <c r="R52" i="8"/>
  <c r="AG52" i="8"/>
  <c r="AJ52" i="8"/>
  <c r="AD52" i="8"/>
  <c r="AB52" i="8"/>
  <c r="F52" i="8"/>
  <c r="K51" i="8"/>
  <c r="K52" i="8" s="1"/>
  <c r="W52" i="8"/>
  <c r="D51" i="7"/>
  <c r="G52" i="7"/>
  <c r="I53" i="8"/>
  <c r="C53" i="7"/>
  <c r="B54" i="7"/>
  <c r="H51" i="7"/>
  <c r="C54" i="8"/>
  <c r="B55" i="8"/>
  <c r="U53" i="8" l="1"/>
  <c r="I54" i="8"/>
  <c r="V53" i="8"/>
  <c r="AC53" i="8"/>
  <c r="S53" i="8"/>
  <c r="AE53" i="8"/>
  <c r="E53" i="8"/>
  <c r="AA53" i="8"/>
  <c r="AD53" i="8"/>
  <c r="Q53" i="8"/>
  <c r="AF53" i="8"/>
  <c r="W53" i="8"/>
  <c r="J53" i="8"/>
  <c r="F53" i="8" s="1"/>
  <c r="D155" i="3" s="1"/>
  <c r="T53" i="8"/>
  <c r="X53" i="8"/>
  <c r="AJ53" i="8"/>
  <c r="R53" i="8"/>
  <c r="P53" i="8"/>
  <c r="AI53" i="8"/>
  <c r="Z53" i="8"/>
  <c r="Y53" i="8"/>
  <c r="AB53" i="8"/>
  <c r="AG53" i="8"/>
  <c r="AH53" i="8"/>
  <c r="D52" i="7"/>
  <c r="G53" i="7"/>
  <c r="H52" i="7"/>
  <c r="B55" i="7"/>
  <c r="C54" i="7"/>
  <c r="B56" i="8"/>
  <c r="C55" i="8"/>
  <c r="J54" i="8"/>
  <c r="U54" i="8" l="1"/>
  <c r="T54" i="8"/>
  <c r="Q54" i="8"/>
  <c r="AD54" i="8"/>
  <c r="Z54" i="8"/>
  <c r="AA54" i="8"/>
  <c r="AI54" i="8"/>
  <c r="E54" i="8"/>
  <c r="P54" i="8"/>
  <c r="AE54" i="8"/>
  <c r="AH54" i="8"/>
  <c r="W54" i="8"/>
  <c r="AG54" i="8"/>
  <c r="AF54" i="8"/>
  <c r="AB54" i="8"/>
  <c r="R54" i="8"/>
  <c r="S54" i="8"/>
  <c r="AJ54" i="8"/>
  <c r="AC54" i="8"/>
  <c r="X54" i="8"/>
  <c r="V54" i="8"/>
  <c r="Y54" i="8"/>
  <c r="F54" i="8"/>
  <c r="K53" i="8"/>
  <c r="K54" i="8" s="1"/>
  <c r="D53" i="7"/>
  <c r="G54" i="7"/>
  <c r="J55" i="8"/>
  <c r="H53" i="7"/>
  <c r="C55" i="7"/>
  <c r="B56" i="7"/>
  <c r="B57" i="8"/>
  <c r="C56" i="8"/>
  <c r="I55" i="8" l="1"/>
  <c r="AE55" i="8" s="1"/>
  <c r="F55" i="8"/>
  <c r="D54" i="7"/>
  <c r="I56" i="8"/>
  <c r="G55" i="7"/>
  <c r="H54" i="7"/>
  <c r="C56" i="7"/>
  <c r="B57" i="7"/>
  <c r="B58" i="8"/>
  <c r="C57" i="8"/>
  <c r="K55" i="8"/>
  <c r="J56" i="8"/>
  <c r="AH55" i="8" l="1"/>
  <c r="AH56" i="8" s="1"/>
  <c r="W55" i="8"/>
  <c r="W56" i="8" s="1"/>
  <c r="V55" i="8"/>
  <c r="V56" i="8" s="1"/>
  <c r="P55" i="8"/>
  <c r="P56" i="8" s="1"/>
  <c r="T55" i="8"/>
  <c r="T56" i="8" s="1"/>
  <c r="E55" i="8"/>
  <c r="E56" i="8" s="1"/>
  <c r="Y55" i="8"/>
  <c r="Y56" i="8" s="1"/>
  <c r="AG55" i="8"/>
  <c r="AG56" i="8" s="1"/>
  <c r="AF55" i="8"/>
  <c r="AF56" i="8" s="1"/>
  <c r="U55" i="8"/>
  <c r="U56" i="8" s="1"/>
  <c r="AB55" i="8"/>
  <c r="AB56" i="8" s="1"/>
  <c r="R55" i="8"/>
  <c r="R56" i="8" s="1"/>
  <c r="X55" i="8"/>
  <c r="X56" i="8" s="1"/>
  <c r="Z55" i="8"/>
  <c r="Z56" i="8" s="1"/>
  <c r="AA55" i="8"/>
  <c r="AA56" i="8" s="1"/>
  <c r="AC55" i="8"/>
  <c r="AC56" i="8" s="1"/>
  <c r="S55" i="8"/>
  <c r="S56" i="8" s="1"/>
  <c r="AJ55" i="8"/>
  <c r="AJ56" i="8" s="1"/>
  <c r="Q55" i="8"/>
  <c r="Q56" i="8" s="1"/>
  <c r="AD55" i="8"/>
  <c r="AD56" i="8" s="1"/>
  <c r="AI55" i="8"/>
  <c r="AI56" i="8" s="1"/>
  <c r="AE56" i="8"/>
  <c r="F56" i="8"/>
  <c r="D55" i="7"/>
  <c r="I57" i="8"/>
  <c r="G56" i="7"/>
  <c r="H55" i="7"/>
  <c r="C57" i="7"/>
  <c r="B58" i="7"/>
  <c r="J57" i="8"/>
  <c r="B59" i="8"/>
  <c r="C58" i="8"/>
  <c r="K56" i="8"/>
  <c r="W57" i="8" l="1"/>
  <c r="S57" i="8"/>
  <c r="AF57" i="8"/>
  <c r="AH57" i="8"/>
  <c r="P57" i="8"/>
  <c r="AC57" i="8"/>
  <c r="Y57" i="8"/>
  <c r="Q57" i="8"/>
  <c r="AE57" i="8"/>
  <c r="F57" i="8"/>
  <c r="X57" i="8"/>
  <c r="D56" i="7"/>
  <c r="E57" i="8"/>
  <c r="I58" i="8"/>
  <c r="Z57" i="8"/>
  <c r="AD57" i="8"/>
  <c r="AJ57" i="8"/>
  <c r="AG57" i="8"/>
  <c r="T57" i="8"/>
  <c r="R57" i="8"/>
  <c r="AI57" i="8"/>
  <c r="AB57" i="8"/>
  <c r="V57" i="8"/>
  <c r="U57" i="8"/>
  <c r="AA57" i="8"/>
  <c r="G57" i="7"/>
  <c r="J58" i="8"/>
  <c r="H56" i="7"/>
  <c r="B59" i="7"/>
  <c r="C58" i="7"/>
  <c r="C59" i="8"/>
  <c r="B60" i="8"/>
  <c r="K57" i="8"/>
  <c r="X58" i="8" l="1"/>
  <c r="AB58" i="8"/>
  <c r="AJ58" i="8"/>
  <c r="AC58" i="8"/>
  <c r="AD58" i="8"/>
  <c r="Z58" i="8"/>
  <c r="F58" i="8"/>
  <c r="D156" i="3" s="1"/>
  <c r="AG58" i="8"/>
  <c r="Y58" i="8"/>
  <c r="AI58" i="8"/>
  <c r="S58" i="8"/>
  <c r="W58" i="8"/>
  <c r="T58" i="8"/>
  <c r="Q58" i="8"/>
  <c r="P58" i="8"/>
  <c r="AA58" i="8"/>
  <c r="V58" i="8"/>
  <c r="U58" i="8"/>
  <c r="AH58" i="8"/>
  <c r="AE58" i="8"/>
  <c r="R58" i="8"/>
  <c r="D57" i="7"/>
  <c r="E58" i="8"/>
  <c r="AF58" i="8"/>
  <c r="I59" i="8"/>
  <c r="G58" i="7"/>
  <c r="B60" i="7"/>
  <c r="C59" i="7"/>
  <c r="H57" i="7"/>
  <c r="B61" i="8"/>
  <c r="C60" i="8"/>
  <c r="K58" i="8"/>
  <c r="J59" i="8"/>
  <c r="S59" i="8" l="1"/>
  <c r="E59" i="8"/>
  <c r="AC59" i="8"/>
  <c r="X59" i="8"/>
  <c r="AI59" i="8"/>
  <c r="AA59" i="8"/>
  <c r="F59" i="8"/>
  <c r="T59" i="8"/>
  <c r="U59" i="8"/>
  <c r="R59" i="8"/>
  <c r="AE59" i="8"/>
  <c r="Y59" i="8"/>
  <c r="V59" i="8"/>
  <c r="Z59" i="8"/>
  <c r="Q59" i="8"/>
  <c r="D58" i="7"/>
  <c r="AH59" i="8"/>
  <c r="W59" i="8"/>
  <c r="P59" i="8"/>
  <c r="AJ59" i="8"/>
  <c r="AF59" i="8"/>
  <c r="AB59" i="8"/>
  <c r="AD59" i="8"/>
  <c r="I60" i="8"/>
  <c r="AG59" i="8"/>
  <c r="G59" i="7"/>
  <c r="H58" i="7"/>
  <c r="B61" i="7"/>
  <c r="C60" i="7"/>
  <c r="J60" i="8"/>
  <c r="B62" i="8"/>
  <c r="C61" i="8"/>
  <c r="K59" i="8"/>
  <c r="T60" i="8" l="1"/>
  <c r="AE60" i="8"/>
  <c r="E60" i="8"/>
  <c r="P60" i="8"/>
  <c r="F60" i="8"/>
  <c r="AJ60" i="8"/>
  <c r="U60" i="8"/>
  <c r="AG60" i="8"/>
  <c r="R60" i="8"/>
  <c r="AB60" i="8"/>
  <c r="AF60" i="8"/>
  <c r="D59" i="7"/>
  <c r="Z60" i="8"/>
  <c r="Q60" i="8"/>
  <c r="AA60" i="8"/>
  <c r="AC60" i="8"/>
  <c r="V60" i="8"/>
  <c r="I61" i="8"/>
  <c r="Y60" i="8"/>
  <c r="AD60" i="8"/>
  <c r="W60" i="8"/>
  <c r="AH60" i="8"/>
  <c r="X60" i="8"/>
  <c r="AI60" i="8"/>
  <c r="S60" i="8"/>
  <c r="G60" i="7"/>
  <c r="H59" i="7"/>
  <c r="B62" i="7"/>
  <c r="C61" i="7"/>
  <c r="B63" i="8"/>
  <c r="C62" i="8"/>
  <c r="J61" i="8"/>
  <c r="K60" i="8"/>
  <c r="F61" i="8" l="1"/>
  <c r="U61" i="8"/>
  <c r="AJ61" i="8"/>
  <c r="V61" i="8"/>
  <c r="E61" i="8"/>
  <c r="AA61" i="8"/>
  <c r="AI61" i="8"/>
  <c r="X61" i="8"/>
  <c r="AH61" i="8"/>
  <c r="AD61" i="8"/>
  <c r="S61" i="8"/>
  <c r="D60" i="7"/>
  <c r="Q61" i="8"/>
  <c r="AB61" i="8"/>
  <c r="AF61" i="8"/>
  <c r="T61" i="8"/>
  <c r="P61" i="8"/>
  <c r="I62" i="8"/>
  <c r="R61" i="8"/>
  <c r="AC61" i="8"/>
  <c r="W61" i="8"/>
  <c r="Y61" i="8"/>
  <c r="AG61" i="8"/>
  <c r="Z61" i="8"/>
  <c r="AE61" i="8"/>
  <c r="H60" i="7"/>
  <c r="G61" i="7"/>
  <c r="J62" i="8"/>
  <c r="B63" i="7"/>
  <c r="C62" i="7"/>
  <c r="C63" i="8"/>
  <c r="B64" i="8"/>
  <c r="K61" i="8"/>
  <c r="F62" i="8" l="1"/>
  <c r="AH62" i="8"/>
  <c r="W62" i="8"/>
  <c r="T62" i="8"/>
  <c r="R62" i="8"/>
  <c r="P62" i="8"/>
  <c r="E62" i="8"/>
  <c r="AF62" i="8"/>
  <c r="AE62" i="8"/>
  <c r="Z62" i="8"/>
  <c r="AG62" i="8"/>
  <c r="Y62" i="8"/>
  <c r="D61" i="7"/>
  <c r="AC62" i="8"/>
  <c r="Q62" i="8"/>
  <c r="V62" i="8"/>
  <c r="X62" i="8"/>
  <c r="I63" i="8"/>
  <c r="AB62" i="8"/>
  <c r="AJ62" i="8"/>
  <c r="S62" i="8"/>
  <c r="U62" i="8"/>
  <c r="AI62" i="8"/>
  <c r="AA62" i="8"/>
  <c r="AD62" i="8"/>
  <c r="G62" i="7"/>
  <c r="J63" i="8"/>
  <c r="H61" i="7"/>
  <c r="B64" i="7"/>
  <c r="C63" i="7"/>
  <c r="C64" i="8"/>
  <c r="B65" i="8"/>
  <c r="K62" i="8"/>
  <c r="F63" i="8" l="1"/>
  <c r="Q63" i="8"/>
  <c r="AC63" i="8"/>
  <c r="S63" i="8"/>
  <c r="Z63" i="8"/>
  <c r="AB63" i="8"/>
  <c r="Y63" i="8"/>
  <c r="X63" i="8"/>
  <c r="AD63" i="8"/>
  <c r="AA63" i="8"/>
  <c r="AI63" i="8"/>
  <c r="U63" i="8"/>
  <c r="AH63" i="8"/>
  <c r="AJ63" i="8"/>
  <c r="D62" i="7"/>
  <c r="AG63" i="8"/>
  <c r="AF63" i="8"/>
  <c r="V63" i="8"/>
  <c r="W63" i="8"/>
  <c r="P63" i="8"/>
  <c r="AE63" i="8"/>
  <c r="I64" i="8"/>
  <c r="E63" i="8"/>
  <c r="R63" i="8"/>
  <c r="T63" i="8"/>
  <c r="H62" i="7"/>
  <c r="G63" i="7"/>
  <c r="B65" i="7"/>
  <c r="C64" i="7"/>
  <c r="J64" i="8"/>
  <c r="B66" i="8"/>
  <c r="C65" i="8"/>
  <c r="K63" i="8"/>
  <c r="F64" i="8" l="1"/>
  <c r="W64" i="8"/>
  <c r="E64" i="8"/>
  <c r="AI64" i="8"/>
  <c r="AF64" i="8"/>
  <c r="P64" i="8"/>
  <c r="T64" i="8"/>
  <c r="R64" i="8"/>
  <c r="U64" i="8"/>
  <c r="Y64" i="8"/>
  <c r="AE64" i="8"/>
  <c r="D63" i="7"/>
  <c r="S64" i="8"/>
  <c r="Q64" i="8"/>
  <c r="I65" i="8"/>
  <c r="AA64" i="8"/>
  <c r="AB64" i="8"/>
  <c r="AH64" i="8"/>
  <c r="V64" i="8"/>
  <c r="Z64" i="8"/>
  <c r="AG64" i="8"/>
  <c r="AJ64" i="8"/>
  <c r="AC64" i="8"/>
  <c r="X64" i="8"/>
  <c r="AD64" i="8"/>
  <c r="G64" i="7"/>
  <c r="H63" i="7"/>
  <c r="C65" i="7"/>
  <c r="B66" i="7"/>
  <c r="B67" i="8"/>
  <c r="C66" i="8"/>
  <c r="K64" i="8"/>
  <c r="J65" i="8"/>
  <c r="F65" i="8" l="1"/>
  <c r="AB65" i="8"/>
  <c r="X65" i="8"/>
  <c r="U65" i="8"/>
  <c r="Y65" i="8"/>
  <c r="E65" i="8"/>
  <c r="AE65" i="8"/>
  <c r="V65" i="8"/>
  <c r="AH65" i="8"/>
  <c r="AD65" i="8"/>
  <c r="AC65" i="8"/>
  <c r="Q65" i="8"/>
  <c r="AJ65" i="8"/>
  <c r="AG65" i="8"/>
  <c r="Z65" i="8"/>
  <c r="D64" i="7"/>
  <c r="AA65" i="8"/>
  <c r="AI65" i="8"/>
  <c r="AF65" i="8"/>
  <c r="I66" i="8"/>
  <c r="W65" i="8"/>
  <c r="P65" i="8"/>
  <c r="R65" i="8"/>
  <c r="S65" i="8"/>
  <c r="T65" i="8"/>
  <c r="G65" i="7"/>
  <c r="J66" i="8"/>
  <c r="C66" i="7"/>
  <c r="B67" i="7"/>
  <c r="H64" i="7"/>
  <c r="C67" i="8"/>
  <c r="B68" i="8"/>
  <c r="K65" i="8"/>
  <c r="AJ66" i="8" l="1"/>
  <c r="AC66" i="8"/>
  <c r="P66" i="8"/>
  <c r="W66" i="8"/>
  <c r="F66" i="8"/>
  <c r="D65" i="7"/>
  <c r="AG66" i="8"/>
  <c r="E66" i="8"/>
  <c r="U66" i="8"/>
  <c r="AB66" i="8"/>
  <c r="R66" i="8"/>
  <c r="AA66" i="8"/>
  <c r="Q66" i="8"/>
  <c r="T66" i="8"/>
  <c r="S66" i="8"/>
  <c r="AH66" i="8"/>
  <c r="AF66" i="8"/>
  <c r="X66" i="8"/>
  <c r="AE66" i="8"/>
  <c r="Z66" i="8"/>
  <c r="AD66" i="8"/>
  <c r="V66" i="8"/>
  <c r="Y66" i="8"/>
  <c r="I67" i="8"/>
  <c r="AI66" i="8"/>
  <c r="G66" i="7"/>
  <c r="C67" i="7"/>
  <c r="B68" i="7"/>
  <c r="H65" i="7"/>
  <c r="J67" i="8"/>
  <c r="B69" i="8"/>
  <c r="C68" i="8"/>
  <c r="K66" i="8"/>
  <c r="AI67" i="8" l="1"/>
  <c r="F67" i="8"/>
  <c r="D66" i="7"/>
  <c r="U67" i="8"/>
  <c r="AB67" i="8"/>
  <c r="Z67" i="8"/>
  <c r="AE67" i="8"/>
  <c r="X67" i="8"/>
  <c r="E67" i="8"/>
  <c r="Y67" i="8"/>
  <c r="V67" i="8"/>
  <c r="AC67" i="8"/>
  <c r="AG67" i="8"/>
  <c r="P67" i="8"/>
  <c r="AD67" i="8"/>
  <c r="AF67" i="8"/>
  <c r="AH67" i="8"/>
  <c r="Q67" i="8"/>
  <c r="AJ67" i="8"/>
  <c r="W67" i="8"/>
  <c r="R67" i="8"/>
  <c r="T67" i="8"/>
  <c r="I68" i="8"/>
  <c r="AA67" i="8"/>
  <c r="S67" i="8"/>
  <c r="H66" i="7"/>
  <c r="G67" i="7"/>
  <c r="C68" i="7"/>
  <c r="B69" i="7"/>
  <c r="J68" i="8"/>
  <c r="B70" i="8"/>
  <c r="C69" i="8"/>
  <c r="K67" i="8"/>
  <c r="D67" i="7" l="1"/>
  <c r="F68" i="8"/>
  <c r="U68" i="8"/>
  <c r="W68" i="8"/>
  <c r="V68" i="8"/>
  <c r="S68" i="8"/>
  <c r="P68" i="8"/>
  <c r="AB68" i="8"/>
  <c r="E68" i="8"/>
  <c r="AC68" i="8"/>
  <c r="Y68" i="8"/>
  <c r="I69" i="8"/>
  <c r="AJ68" i="8"/>
  <c r="AA68" i="8"/>
  <c r="Q68" i="8"/>
  <c r="R68" i="8"/>
  <c r="AG68" i="8"/>
  <c r="T68" i="8"/>
  <c r="AD68" i="8"/>
  <c r="X68" i="8"/>
  <c r="AF68" i="8"/>
  <c r="AH68" i="8"/>
  <c r="AE68" i="8"/>
  <c r="Z68" i="8"/>
  <c r="AI68" i="8"/>
  <c r="G68" i="7"/>
  <c r="D68" i="7" s="1"/>
  <c r="H67" i="7"/>
  <c r="B70" i="7"/>
  <c r="C69" i="7"/>
  <c r="J69" i="8"/>
  <c r="B71" i="8"/>
  <c r="C70" i="8"/>
  <c r="K68" i="8"/>
  <c r="F69" i="8" l="1"/>
  <c r="U69" i="8"/>
  <c r="AI69" i="8"/>
  <c r="AA69" i="8"/>
  <c r="AC69" i="8"/>
  <c r="AJ69" i="8"/>
  <c r="E69" i="8"/>
  <c r="Z69" i="8"/>
  <c r="R69" i="8"/>
  <c r="Q69" i="8"/>
  <c r="W69" i="8"/>
  <c r="AE69" i="8"/>
  <c r="AH69" i="8"/>
  <c r="Y69" i="8"/>
  <c r="AF69" i="8"/>
  <c r="X69" i="8"/>
  <c r="P69" i="8"/>
  <c r="AD69" i="8"/>
  <c r="T69" i="8"/>
  <c r="AG69" i="8"/>
  <c r="V69" i="8"/>
  <c r="AB69" i="8"/>
  <c r="S69" i="8"/>
  <c r="I70" i="8"/>
  <c r="G69" i="7"/>
  <c r="D69" i="7" s="1"/>
  <c r="J70" i="8"/>
  <c r="B71" i="7"/>
  <c r="C70" i="7"/>
  <c r="H68" i="7"/>
  <c r="C71" i="8"/>
  <c r="B72" i="8"/>
  <c r="K69" i="8"/>
  <c r="F70" i="8" l="1"/>
  <c r="AI70" i="8"/>
  <c r="AH70" i="8"/>
  <c r="Z70" i="8"/>
  <c r="AE70" i="8"/>
  <c r="S70" i="8"/>
  <c r="V70" i="8"/>
  <c r="AF70" i="8"/>
  <c r="AB70" i="8"/>
  <c r="Y70" i="8"/>
  <c r="E70" i="8"/>
  <c r="P70" i="8"/>
  <c r="AJ70" i="8"/>
  <c r="R70" i="8"/>
  <c r="I71" i="8"/>
  <c r="T70" i="8"/>
  <c r="AC70" i="8"/>
  <c r="U70" i="8"/>
  <c r="Q70" i="8"/>
  <c r="W70" i="8"/>
  <c r="AG70" i="8"/>
  <c r="X70" i="8"/>
  <c r="AA70" i="8"/>
  <c r="AD70" i="8"/>
  <c r="G70" i="7"/>
  <c r="D70" i="7" s="1"/>
  <c r="C71" i="7"/>
  <c r="B72" i="7"/>
  <c r="H69" i="7"/>
  <c r="J71" i="8"/>
  <c r="B73" i="8"/>
  <c r="C72" i="8"/>
  <c r="K70" i="8"/>
  <c r="F71" i="8" l="1"/>
  <c r="Y71" i="8"/>
  <c r="X71" i="8"/>
  <c r="U71" i="8"/>
  <c r="AC71" i="8"/>
  <c r="T71" i="8"/>
  <c r="AJ71" i="8"/>
  <c r="P71" i="8"/>
  <c r="W71" i="8"/>
  <c r="Q71" i="8"/>
  <c r="AF71" i="8"/>
  <c r="AB71" i="8"/>
  <c r="AA71" i="8"/>
  <c r="R71" i="8"/>
  <c r="AD71" i="8"/>
  <c r="AI71" i="8"/>
  <c r="AG71" i="8"/>
  <c r="V71" i="8"/>
  <c r="AE71" i="8"/>
  <c r="AH71" i="8"/>
  <c r="Z71" i="8"/>
  <c r="E71" i="8"/>
  <c r="S71" i="8"/>
  <c r="I72" i="8"/>
  <c r="G71" i="7"/>
  <c r="D71" i="7" s="1"/>
  <c r="H70" i="7"/>
  <c r="C72" i="7"/>
  <c r="B73" i="7"/>
  <c r="J72" i="8"/>
  <c r="C73" i="8"/>
  <c r="B74" i="8"/>
  <c r="K71" i="8"/>
  <c r="F72" i="8" l="1"/>
  <c r="U72" i="8"/>
  <c r="E72" i="8"/>
  <c r="S72" i="8"/>
  <c r="X72" i="8"/>
  <c r="AE72" i="8"/>
  <c r="V72" i="8"/>
  <c r="AH72" i="8"/>
  <c r="P72" i="8"/>
  <c r="W72" i="8"/>
  <c r="Q72" i="8"/>
  <c r="Y72" i="8"/>
  <c r="Z72" i="8"/>
  <c r="AF72" i="8"/>
  <c r="AJ72" i="8"/>
  <c r="AA72" i="8"/>
  <c r="AI72" i="8"/>
  <c r="R72" i="8"/>
  <c r="I73" i="8"/>
  <c r="AG72" i="8"/>
  <c r="AD72" i="8"/>
  <c r="AC72" i="8"/>
  <c r="T72" i="8"/>
  <c r="AB72" i="8"/>
  <c r="G72" i="7"/>
  <c r="D72" i="7" s="1"/>
  <c r="H71" i="7"/>
  <c r="B74" i="7"/>
  <c r="C73" i="7"/>
  <c r="J73" i="8"/>
  <c r="B75" i="8"/>
  <c r="C74" i="8"/>
  <c r="K72" i="8"/>
  <c r="AB73" i="8" l="1"/>
  <c r="AD73" i="8"/>
  <c r="Z73" i="8"/>
  <c r="T73" i="8"/>
  <c r="AG73" i="8"/>
  <c r="F73" i="8"/>
  <c r="Y73" i="8"/>
  <c r="U73" i="8"/>
  <c r="AJ73" i="8"/>
  <c r="W73" i="8"/>
  <c r="AI73" i="8"/>
  <c r="R73" i="8"/>
  <c r="AA73" i="8"/>
  <c r="S73" i="8"/>
  <c r="AC73" i="8"/>
  <c r="V73" i="8"/>
  <c r="Q73" i="8"/>
  <c r="AF73" i="8"/>
  <c r="X73" i="8"/>
  <c r="AH73" i="8"/>
  <c r="P73" i="8"/>
  <c r="I74" i="8"/>
  <c r="AE73" i="8"/>
  <c r="E73" i="8"/>
  <c r="H72" i="7"/>
  <c r="G73" i="7"/>
  <c r="B75" i="7"/>
  <c r="C74" i="7"/>
  <c r="J74" i="8"/>
  <c r="B76" i="8"/>
  <c r="C75" i="8"/>
  <c r="K73" i="8"/>
  <c r="F74" i="8" l="1"/>
  <c r="U74" i="8"/>
  <c r="AE74" i="8"/>
  <c r="E74" i="8"/>
  <c r="AI74" i="8"/>
  <c r="X74" i="8"/>
  <c r="Z74" i="8"/>
  <c r="Y74" i="8"/>
  <c r="T74" i="8"/>
  <c r="AA74" i="8"/>
  <c r="AH74" i="8"/>
  <c r="AJ74" i="8"/>
  <c r="AC74" i="8"/>
  <c r="AG74" i="8"/>
  <c r="AD74" i="8"/>
  <c r="S74" i="8"/>
  <c r="I75" i="8"/>
  <c r="AF74" i="8"/>
  <c r="R74" i="8"/>
  <c r="P74" i="8"/>
  <c r="W74" i="8"/>
  <c r="Q74" i="8"/>
  <c r="AB74" i="8"/>
  <c r="V74" i="8"/>
  <c r="H73" i="7"/>
  <c r="D73" i="7"/>
  <c r="G74" i="7"/>
  <c r="C75" i="7"/>
  <c r="B76" i="7"/>
  <c r="B77" i="8"/>
  <c r="C76" i="8"/>
  <c r="J75" i="8"/>
  <c r="K74" i="8"/>
  <c r="X75" i="8" l="1"/>
  <c r="F75" i="8"/>
  <c r="AF75" i="8"/>
  <c r="R75" i="8"/>
  <c r="AE75" i="8"/>
  <c r="P75" i="8"/>
  <c r="W75" i="8"/>
  <c r="AJ75" i="8"/>
  <c r="AH75" i="8"/>
  <c r="AD75" i="8"/>
  <c r="AG75" i="8"/>
  <c r="V75" i="8"/>
  <c r="AB75" i="8"/>
  <c r="Q75" i="8"/>
  <c r="Y75" i="8"/>
  <c r="Z75" i="8"/>
  <c r="AI75" i="8"/>
  <c r="AA75" i="8"/>
  <c r="I76" i="8"/>
  <c r="S75" i="8"/>
  <c r="AC75" i="8"/>
  <c r="U75" i="8"/>
  <c r="T75" i="8"/>
  <c r="E75" i="8"/>
  <c r="D74" i="7"/>
  <c r="G75" i="7"/>
  <c r="J76" i="8"/>
  <c r="C76" i="7"/>
  <c r="B77" i="7"/>
  <c r="H74" i="7"/>
  <c r="C77" i="8"/>
  <c r="B78" i="8"/>
  <c r="K75" i="8"/>
  <c r="Y76" i="8" l="1"/>
  <c r="AC76" i="8"/>
  <c r="AD76" i="8"/>
  <c r="S76" i="8"/>
  <c r="AH76" i="8"/>
  <c r="AJ76" i="8"/>
  <c r="AG76" i="8"/>
  <c r="AB76" i="8"/>
  <c r="AF76" i="8"/>
  <c r="AE76" i="8"/>
  <c r="V76" i="8"/>
  <c r="P76" i="8"/>
  <c r="Q76" i="8"/>
  <c r="X76" i="8"/>
  <c r="AA76" i="8"/>
  <c r="AI76" i="8"/>
  <c r="W76" i="8"/>
  <c r="Z76" i="8"/>
  <c r="E76" i="8"/>
  <c r="T76" i="8"/>
  <c r="U76" i="8"/>
  <c r="R76" i="8"/>
  <c r="I77" i="8"/>
  <c r="D75" i="7"/>
  <c r="J77" i="8"/>
  <c r="G76" i="7"/>
  <c r="H75" i="7"/>
  <c r="C77" i="7"/>
  <c r="B78" i="7"/>
  <c r="C78" i="8"/>
  <c r="B79" i="8"/>
  <c r="K76" i="8"/>
  <c r="F76" i="8"/>
  <c r="Q77" i="8" l="1"/>
  <c r="V77" i="8"/>
  <c r="E77" i="8"/>
  <c r="AD77" i="8"/>
  <c r="AC77" i="8"/>
  <c r="X77" i="8"/>
  <c r="AB77" i="8"/>
  <c r="AG77" i="8"/>
  <c r="Z77" i="8"/>
  <c r="AI77" i="8"/>
  <c r="S77" i="8"/>
  <c r="W77" i="8"/>
  <c r="AA77" i="8"/>
  <c r="AH77" i="8"/>
  <c r="R77" i="8"/>
  <c r="AE77" i="8"/>
  <c r="AF77" i="8"/>
  <c r="T77" i="8"/>
  <c r="U77" i="8"/>
  <c r="AJ77" i="8"/>
  <c r="Y77" i="8"/>
  <c r="P77" i="8"/>
  <c r="I78" i="8"/>
  <c r="D76" i="7"/>
  <c r="G77" i="7"/>
  <c r="J78" i="8"/>
  <c r="B79" i="7"/>
  <c r="C78" i="7"/>
  <c r="H76" i="7"/>
  <c r="B80" i="8"/>
  <c r="C79" i="8"/>
  <c r="K77" i="8"/>
  <c r="F77" i="8"/>
  <c r="AG78" i="8" l="1"/>
  <c r="X78" i="8"/>
  <c r="E78" i="8"/>
  <c r="AA78" i="8"/>
  <c r="AJ78" i="8"/>
  <c r="T78" i="8"/>
  <c r="AB78" i="8"/>
  <c r="AE78" i="8"/>
  <c r="Y78" i="8"/>
  <c r="S78" i="8"/>
  <c r="Z78" i="8"/>
  <c r="U78" i="8"/>
  <c r="AI78" i="8"/>
  <c r="W78" i="8"/>
  <c r="V78" i="8"/>
  <c r="R78" i="8"/>
  <c r="P78" i="8"/>
  <c r="Q78" i="8"/>
  <c r="AH78" i="8"/>
  <c r="AD78" i="8"/>
  <c r="AF78" i="8"/>
  <c r="AC78" i="8"/>
  <c r="I79" i="8"/>
  <c r="D77" i="7"/>
  <c r="J79" i="8"/>
  <c r="K78" i="8"/>
  <c r="G78" i="7"/>
  <c r="H77" i="7"/>
  <c r="C79" i="7"/>
  <c r="B80" i="7"/>
  <c r="B81" i="8"/>
  <c r="C80" i="8"/>
  <c r="F78" i="8"/>
  <c r="U79" i="8" l="1"/>
  <c r="T79" i="8"/>
  <c r="AH79" i="8"/>
  <c r="AF79" i="8"/>
  <c r="AC79" i="8"/>
  <c r="AD79" i="8"/>
  <c r="P79" i="8"/>
  <c r="AE79" i="8"/>
  <c r="Q79" i="8"/>
  <c r="AJ79" i="8"/>
  <c r="Y79" i="8"/>
  <c r="X79" i="8"/>
  <c r="AB79" i="8"/>
  <c r="AI79" i="8"/>
  <c r="V79" i="8"/>
  <c r="AG79" i="8"/>
  <c r="E79" i="8"/>
  <c r="Z79" i="8"/>
  <c r="AA79" i="8"/>
  <c r="R79" i="8"/>
  <c r="W79" i="8"/>
  <c r="S79" i="8"/>
  <c r="I80" i="8"/>
  <c r="D78" i="7"/>
  <c r="K79" i="8"/>
  <c r="H78" i="7"/>
  <c r="G79" i="7"/>
  <c r="J80" i="8"/>
  <c r="C80" i="7"/>
  <c r="B81" i="7"/>
  <c r="B82" i="8"/>
  <c r="C81" i="8"/>
  <c r="F79" i="8"/>
  <c r="U80" i="8" l="1"/>
  <c r="AB80" i="8"/>
  <c r="X80" i="8"/>
  <c r="Y80" i="8"/>
  <c r="V80" i="8"/>
  <c r="AJ80" i="8"/>
  <c r="W80" i="8"/>
  <c r="Q80" i="8"/>
  <c r="Z80" i="8"/>
  <c r="AH80" i="8"/>
  <c r="E80" i="8"/>
  <c r="AG80" i="8"/>
  <c r="P80" i="8"/>
  <c r="S80" i="8"/>
  <c r="AA80" i="8"/>
  <c r="AE80" i="8"/>
  <c r="AC80" i="8"/>
  <c r="AI80" i="8"/>
  <c r="AD80" i="8"/>
  <c r="R80" i="8"/>
  <c r="AF80" i="8"/>
  <c r="T80" i="8"/>
  <c r="I81" i="8"/>
  <c r="D79" i="7"/>
  <c r="K80" i="8"/>
  <c r="G80" i="7"/>
  <c r="H79" i="7"/>
  <c r="C81" i="7"/>
  <c r="B82" i="7"/>
  <c r="J81" i="8"/>
  <c r="B83" i="8"/>
  <c r="C82" i="8"/>
  <c r="F80" i="8"/>
  <c r="U81" i="8" l="1"/>
  <c r="AD81" i="8"/>
  <c r="T81" i="8"/>
  <c r="AI81" i="8"/>
  <c r="AB81" i="8"/>
  <c r="AC81" i="8"/>
  <c r="AJ81" i="8"/>
  <c r="W81" i="8"/>
  <c r="AG81" i="8"/>
  <c r="AH81" i="8"/>
  <c r="E81" i="8"/>
  <c r="Q81" i="8"/>
  <c r="Z81" i="8"/>
  <c r="V81" i="8"/>
  <c r="X81" i="8"/>
  <c r="I82" i="8"/>
  <c r="R81" i="8"/>
  <c r="AA81" i="8"/>
  <c r="AE81" i="8"/>
  <c r="S81" i="8"/>
  <c r="AF81" i="8"/>
  <c r="Y81" i="8"/>
  <c r="P81" i="8"/>
  <c r="D80" i="7"/>
  <c r="K81" i="8"/>
  <c r="H80" i="7"/>
  <c r="G81" i="7"/>
  <c r="B83" i="7"/>
  <c r="C82" i="7"/>
  <c r="J82" i="8"/>
  <c r="C83" i="8"/>
  <c r="B84" i="8"/>
  <c r="F81" i="8"/>
  <c r="U82" i="8" l="1"/>
  <c r="R82" i="8"/>
  <c r="AC82" i="8"/>
  <c r="AI82" i="8"/>
  <c r="AB82" i="8"/>
  <c r="X82" i="8"/>
  <c r="T82" i="8"/>
  <c r="V82" i="8"/>
  <c r="P82" i="8"/>
  <c r="Q82" i="8"/>
  <c r="Y82" i="8"/>
  <c r="E82" i="8"/>
  <c r="AF82" i="8"/>
  <c r="S82" i="8"/>
  <c r="AE82" i="8"/>
  <c r="AA82" i="8"/>
  <c r="AJ82" i="8"/>
  <c r="AH82" i="8"/>
  <c r="W82" i="8"/>
  <c r="AG82" i="8"/>
  <c r="AD82" i="8"/>
  <c r="I83" i="8"/>
  <c r="Z82" i="8"/>
  <c r="D81" i="7"/>
  <c r="K82" i="8"/>
  <c r="G82" i="7"/>
  <c r="C83" i="7"/>
  <c r="B84" i="7"/>
  <c r="H81" i="7"/>
  <c r="J83" i="8"/>
  <c r="C84" i="8"/>
  <c r="B85" i="8"/>
  <c r="F82" i="8"/>
  <c r="U83" i="8" l="1"/>
  <c r="X83" i="8"/>
  <c r="AJ83" i="8"/>
  <c r="AA83" i="8"/>
  <c r="Q83" i="8"/>
  <c r="AE83" i="8"/>
  <c r="AD83" i="8"/>
  <c r="Y83" i="8"/>
  <c r="S83" i="8"/>
  <c r="R83" i="8"/>
  <c r="AG83" i="8"/>
  <c r="E83" i="8"/>
  <c r="Z83" i="8"/>
  <c r="P83" i="8"/>
  <c r="AB83" i="8"/>
  <c r="T83" i="8"/>
  <c r="AC83" i="8"/>
  <c r="AI83" i="8"/>
  <c r="AH83" i="8"/>
  <c r="AF83" i="8"/>
  <c r="I84" i="8"/>
  <c r="W83" i="8"/>
  <c r="V83" i="8"/>
  <c r="D82" i="7"/>
  <c r="K83" i="8"/>
  <c r="G83" i="7"/>
  <c r="C84" i="7"/>
  <c r="B85" i="7"/>
  <c r="H82" i="7"/>
  <c r="J84" i="8"/>
  <c r="B86" i="8"/>
  <c r="C85" i="8"/>
  <c r="F83" i="8"/>
  <c r="U84" i="8" l="1"/>
  <c r="W84" i="8"/>
  <c r="E84" i="8"/>
  <c r="Z84" i="8"/>
  <c r="V84" i="8"/>
  <c r="AG84" i="8"/>
  <c r="AD84" i="8"/>
  <c r="Q84" i="8"/>
  <c r="AA84" i="8"/>
  <c r="Y84" i="8"/>
  <c r="AJ84" i="8"/>
  <c r="AF84" i="8"/>
  <c r="AE84" i="8"/>
  <c r="X84" i="8"/>
  <c r="S84" i="8"/>
  <c r="R84" i="8"/>
  <c r="AI84" i="8"/>
  <c r="AH84" i="8"/>
  <c r="AB84" i="8"/>
  <c r="P84" i="8"/>
  <c r="T84" i="8"/>
  <c r="I85" i="8"/>
  <c r="AC84" i="8"/>
  <c r="D83" i="7"/>
  <c r="K84" i="8"/>
  <c r="G84" i="7"/>
  <c r="H83" i="7"/>
  <c r="J85" i="8"/>
  <c r="C85" i="7"/>
  <c r="B86" i="7"/>
  <c r="B87" i="8"/>
  <c r="C86" i="8"/>
  <c r="F84" i="8"/>
  <c r="U85" i="8" l="1"/>
  <c r="AC85" i="8"/>
  <c r="AB85" i="8"/>
  <c r="AH85" i="8"/>
  <c r="AI85" i="8"/>
  <c r="X85" i="8"/>
  <c r="T85" i="8"/>
  <c r="W85" i="8"/>
  <c r="AG85" i="8"/>
  <c r="AD85" i="8"/>
  <c r="Q85" i="8"/>
  <c r="AJ85" i="8"/>
  <c r="V85" i="8"/>
  <c r="Y85" i="8"/>
  <c r="P85" i="8"/>
  <c r="S85" i="8"/>
  <c r="Z85" i="8"/>
  <c r="E85" i="8"/>
  <c r="AF85" i="8"/>
  <c r="R85" i="8"/>
  <c r="AA85" i="8"/>
  <c r="I86" i="8"/>
  <c r="U86" i="8" s="1"/>
  <c r="AE85" i="8"/>
  <c r="K85" i="8"/>
  <c r="H84" i="7"/>
  <c r="G85" i="7"/>
  <c r="J86" i="8"/>
  <c r="C86" i="7"/>
  <c r="B87" i="7"/>
  <c r="D84" i="7"/>
  <c r="B88" i="8"/>
  <c r="C87" i="8"/>
  <c r="F85" i="8"/>
  <c r="AE86" i="8" l="1"/>
  <c r="AD86" i="8"/>
  <c r="AG86" i="8"/>
  <c r="AJ86" i="8"/>
  <c r="AC86" i="8"/>
  <c r="E86" i="8"/>
  <c r="AA86" i="8"/>
  <c r="V86" i="8"/>
  <c r="AI86" i="8"/>
  <c r="AF86" i="8"/>
  <c r="AB86" i="8"/>
  <c r="T86" i="8"/>
  <c r="R86" i="8"/>
  <c r="S86" i="8"/>
  <c r="Y86" i="8"/>
  <c r="Z86" i="8"/>
  <c r="P86" i="8"/>
  <c r="W86" i="8"/>
  <c r="AH86" i="8"/>
  <c r="Q86" i="8"/>
  <c r="X86" i="8"/>
  <c r="I87" i="8"/>
  <c r="U87" i="8" s="1"/>
  <c r="K86" i="8"/>
  <c r="H85" i="7"/>
  <c r="D85" i="7"/>
  <c r="G86" i="7"/>
  <c r="C87" i="7"/>
  <c r="B88" i="7"/>
  <c r="J87" i="8"/>
  <c r="B89" i="8"/>
  <c r="C88" i="8"/>
  <c r="F86" i="8"/>
  <c r="R87" i="8" l="1"/>
  <c r="P87" i="8"/>
  <c r="Z87" i="8"/>
  <c r="Y87" i="8"/>
  <c r="AD87" i="8"/>
  <c r="AH87" i="8"/>
  <c r="AB87" i="8"/>
  <c r="X87" i="8"/>
  <c r="S87" i="8"/>
  <c r="AF87" i="8"/>
  <c r="AG87" i="8"/>
  <c r="I88" i="8"/>
  <c r="U88" i="8" s="1"/>
  <c r="AA87" i="8"/>
  <c r="W87" i="8"/>
  <c r="E87" i="8"/>
  <c r="T87" i="8"/>
  <c r="AC87" i="8"/>
  <c r="Q87" i="8"/>
  <c r="AE87" i="8"/>
  <c r="AI87" i="8"/>
  <c r="AJ87" i="8"/>
  <c r="V87" i="8"/>
  <c r="D86" i="7"/>
  <c r="K87" i="8"/>
  <c r="G87" i="7"/>
  <c r="B89" i="7"/>
  <c r="C88" i="7"/>
  <c r="H86" i="7"/>
  <c r="J88" i="8"/>
  <c r="B90" i="8"/>
  <c r="C89" i="8"/>
  <c r="F87" i="8"/>
  <c r="AA88" i="8" l="1"/>
  <c r="S88" i="8"/>
  <c r="AG88" i="8"/>
  <c r="AB88" i="8"/>
  <c r="V88" i="8"/>
  <c r="R88" i="8"/>
  <c r="AC88" i="8"/>
  <c r="AI88" i="8"/>
  <c r="AE88" i="8"/>
  <c r="Q88" i="8"/>
  <c r="AH88" i="8"/>
  <c r="T88" i="8"/>
  <c r="T89" i="8" s="1"/>
  <c r="E88" i="8"/>
  <c r="AJ88" i="8"/>
  <c r="W88" i="8"/>
  <c r="D87" i="7"/>
  <c r="X88" i="8"/>
  <c r="Y88" i="8"/>
  <c r="P88" i="8"/>
  <c r="I89" i="8"/>
  <c r="U89" i="8" s="1"/>
  <c r="AF88" i="8"/>
  <c r="AD88" i="8"/>
  <c r="AD89" i="8" s="1"/>
  <c r="K88" i="8"/>
  <c r="Z88" i="8"/>
  <c r="G88" i="7"/>
  <c r="H87" i="7"/>
  <c r="B90" i="7"/>
  <c r="C89" i="7"/>
  <c r="J89" i="8"/>
  <c r="C90" i="8"/>
  <c r="B91" i="8"/>
  <c r="F88" i="8"/>
  <c r="AF89" i="8" l="1"/>
  <c r="Z89" i="8"/>
  <c r="E89" i="8"/>
  <c r="AC89" i="8"/>
  <c r="X89" i="8"/>
  <c r="AJ89" i="8"/>
  <c r="AE89" i="8"/>
  <c r="R89" i="8"/>
  <c r="S89" i="8"/>
  <c r="W89" i="8"/>
  <c r="AB89" i="8"/>
  <c r="AA89" i="8"/>
  <c r="AG89" i="8"/>
  <c r="P89" i="8"/>
  <c r="K89" i="8"/>
  <c r="D88" i="7"/>
  <c r="Y89" i="8"/>
  <c r="V89" i="8"/>
  <c r="AH89" i="8"/>
  <c r="I90" i="8"/>
  <c r="U90" i="8" s="1"/>
  <c r="Q89" i="8"/>
  <c r="AI89" i="8"/>
  <c r="G89" i="7"/>
  <c r="B91" i="7"/>
  <c r="C90" i="7"/>
  <c r="H88" i="7"/>
  <c r="J90" i="8"/>
  <c r="C91" i="8"/>
  <c r="B92" i="8"/>
  <c r="F89" i="8"/>
  <c r="K90" i="8" l="1"/>
  <c r="AH90" i="8"/>
  <c r="Y90" i="8"/>
  <c r="P90" i="8"/>
  <c r="V90" i="8"/>
  <c r="E90" i="8"/>
  <c r="AI90" i="8"/>
  <c r="Q90" i="8"/>
  <c r="X90" i="8"/>
  <c r="AG90" i="8"/>
  <c r="T90" i="8"/>
  <c r="AC90" i="8"/>
  <c r="Z90" i="8"/>
  <c r="AD90" i="8"/>
  <c r="AJ90" i="8"/>
  <c r="D89" i="7"/>
  <c r="AB90" i="8"/>
  <c r="W90" i="8"/>
  <c r="R90" i="8"/>
  <c r="AF90" i="8"/>
  <c r="I91" i="8"/>
  <c r="U91" i="8" s="1"/>
  <c r="AE90" i="8"/>
  <c r="AA90" i="8"/>
  <c r="AA91" i="8" s="1"/>
  <c r="S90" i="8"/>
  <c r="G90" i="7"/>
  <c r="H89" i="7"/>
  <c r="C91" i="7"/>
  <c r="B92" i="7"/>
  <c r="J91" i="8"/>
  <c r="B93" i="8"/>
  <c r="C92" i="8"/>
  <c r="F90" i="8"/>
  <c r="AE91" i="8" l="1"/>
  <c r="K91" i="8"/>
  <c r="AI91" i="8"/>
  <c r="AG91" i="8"/>
  <c r="AH91" i="8"/>
  <c r="S91" i="8"/>
  <c r="Q91" i="8"/>
  <c r="E91" i="8"/>
  <c r="AB91" i="8"/>
  <c r="AJ91" i="8"/>
  <c r="AF91" i="8"/>
  <c r="R91" i="8"/>
  <c r="D90" i="7"/>
  <c r="W91" i="8"/>
  <c r="AC91" i="8"/>
  <c r="V91" i="8"/>
  <c r="Z91" i="8"/>
  <c r="Y91" i="8"/>
  <c r="AD91" i="8"/>
  <c r="I92" i="8"/>
  <c r="U92" i="8" s="1"/>
  <c r="P91" i="8"/>
  <c r="T91" i="8"/>
  <c r="X91" i="8"/>
  <c r="H90" i="7"/>
  <c r="G91" i="7"/>
  <c r="C92" i="7"/>
  <c r="B93" i="7"/>
  <c r="J92" i="8"/>
  <c r="K92" i="8" s="1"/>
  <c r="B94" i="8"/>
  <c r="C93" i="8"/>
  <c r="F91" i="8"/>
  <c r="AF92" i="8" l="1"/>
  <c r="P92" i="8"/>
  <c r="X92" i="8"/>
  <c r="R92" i="8"/>
  <c r="AI92" i="8"/>
  <c r="T92" i="8"/>
  <c r="AE92" i="8"/>
  <c r="AC92" i="8"/>
  <c r="S92" i="8"/>
  <c r="W92" i="8"/>
  <c r="AJ92" i="8"/>
  <c r="Y92" i="8"/>
  <c r="AD92" i="8"/>
  <c r="Q92" i="8"/>
  <c r="Z92" i="8"/>
  <c r="AG92" i="8"/>
  <c r="V92" i="8"/>
  <c r="AH92" i="8"/>
  <c r="D91" i="7"/>
  <c r="AB92" i="8"/>
  <c r="E92" i="8"/>
  <c r="AA92" i="8"/>
  <c r="I93" i="8"/>
  <c r="U93" i="8" s="1"/>
  <c r="G92" i="7"/>
  <c r="J93" i="8"/>
  <c r="K93" i="8" s="1"/>
  <c r="C93" i="7"/>
  <c r="B94" i="7"/>
  <c r="H91" i="7"/>
  <c r="B95" i="8"/>
  <c r="C94" i="8"/>
  <c r="F92" i="8"/>
  <c r="Q93" i="8" l="1"/>
  <c r="R93" i="8"/>
  <c r="AG93" i="8"/>
  <c r="Z93" i="8"/>
  <c r="AH93" i="8"/>
  <c r="P93" i="8"/>
  <c r="V93" i="8"/>
  <c r="AE93" i="8"/>
  <c r="AJ93" i="8"/>
  <c r="W93" i="8"/>
  <c r="AA93" i="8"/>
  <c r="E93" i="8"/>
  <c r="Y93" i="8"/>
  <c r="S93" i="8"/>
  <c r="AI93" i="8"/>
  <c r="AD93" i="8"/>
  <c r="D92" i="7"/>
  <c r="AC93" i="8"/>
  <c r="T93" i="8"/>
  <c r="AF93" i="8"/>
  <c r="I94" i="8"/>
  <c r="U94" i="8" s="1"/>
  <c r="AB93" i="8"/>
  <c r="X93" i="8"/>
  <c r="G93" i="7"/>
  <c r="H92" i="7"/>
  <c r="C94" i="7"/>
  <c r="B95" i="7"/>
  <c r="J94" i="8"/>
  <c r="K94" i="8" s="1"/>
  <c r="C95" i="8"/>
  <c r="B96" i="8"/>
  <c r="F93" i="8"/>
  <c r="W94" i="8" l="1"/>
  <c r="AC94" i="8"/>
  <c r="T94" i="8"/>
  <c r="Q94" i="8"/>
  <c r="E94" i="8"/>
  <c r="Y94" i="8"/>
  <c r="X94" i="8"/>
  <c r="AB94" i="8"/>
  <c r="AA94" i="8"/>
  <c r="AF94" i="8"/>
  <c r="AG94" i="8"/>
  <c r="V94" i="8"/>
  <c r="AH94" i="8"/>
  <c r="AJ94" i="8"/>
  <c r="D93" i="7"/>
  <c r="R94" i="8"/>
  <c r="AI94" i="8"/>
  <c r="AE94" i="8"/>
  <c r="S94" i="8"/>
  <c r="I95" i="8"/>
  <c r="U95" i="8" s="1"/>
  <c r="AD94" i="8"/>
  <c r="P94" i="8"/>
  <c r="Z94" i="8"/>
  <c r="H93" i="7"/>
  <c r="G94" i="7"/>
  <c r="B96" i="7"/>
  <c r="C95" i="7"/>
  <c r="J95" i="8"/>
  <c r="K95" i="8" s="1"/>
  <c r="C96" i="8"/>
  <c r="B97" i="8"/>
  <c r="F94" i="8"/>
  <c r="P95" i="8" l="1"/>
  <c r="R95" i="8"/>
  <c r="AH95" i="8"/>
  <c r="AE95" i="8"/>
  <c r="AA95" i="8"/>
  <c r="AJ95" i="8"/>
  <c r="AI95" i="8"/>
  <c r="Z95" i="8"/>
  <c r="AC95" i="8"/>
  <c r="V95" i="8"/>
  <c r="W95" i="8"/>
  <c r="E95" i="8"/>
  <c r="AD95" i="8"/>
  <c r="D94" i="7"/>
  <c r="AF95" i="8"/>
  <c r="AG95" i="8"/>
  <c r="AB95" i="8"/>
  <c r="X95" i="8"/>
  <c r="Y95" i="8"/>
  <c r="I96" i="8"/>
  <c r="U96" i="8" s="1"/>
  <c r="T95" i="8"/>
  <c r="Q95" i="8"/>
  <c r="S95" i="8"/>
  <c r="G95" i="7"/>
  <c r="J96" i="8"/>
  <c r="K96" i="8" s="1"/>
  <c r="C96" i="7"/>
  <c r="B97" i="7"/>
  <c r="H94" i="7"/>
  <c r="C97" i="8"/>
  <c r="B98" i="8"/>
  <c r="F95" i="8"/>
  <c r="W96" i="8" l="1"/>
  <c r="S96" i="8"/>
  <c r="Q96" i="8"/>
  <c r="V96" i="8"/>
  <c r="T96" i="8"/>
  <c r="AB96" i="8"/>
  <c r="AE96" i="8"/>
  <c r="R96" i="8"/>
  <c r="AC96" i="8"/>
  <c r="AH96" i="8"/>
  <c r="X96" i="8"/>
  <c r="Z96" i="8"/>
  <c r="AA96" i="8"/>
  <c r="AG96" i="8"/>
  <c r="Y96" i="8"/>
  <c r="D95" i="7"/>
  <c r="P96" i="8"/>
  <c r="AF96" i="8"/>
  <c r="AJ96" i="8"/>
  <c r="AD96" i="8"/>
  <c r="E96" i="8"/>
  <c r="AI96" i="8"/>
  <c r="I97" i="8"/>
  <c r="U97" i="8" s="1"/>
  <c r="G96" i="7"/>
  <c r="H95" i="7"/>
  <c r="C97" i="7"/>
  <c r="B98" i="7"/>
  <c r="J97" i="8"/>
  <c r="K97" i="8" s="1"/>
  <c r="C98" i="8"/>
  <c r="B99" i="8"/>
  <c r="F96" i="8"/>
  <c r="AF97" i="8" l="1"/>
  <c r="T97" i="8"/>
  <c r="AI97" i="8"/>
  <c r="E97" i="8"/>
  <c r="AD97" i="8"/>
  <c r="AJ97" i="8"/>
  <c r="Y97" i="8"/>
  <c r="R97" i="8"/>
  <c r="Q97" i="8"/>
  <c r="D96" i="7"/>
  <c r="S97" i="8"/>
  <c r="AH97" i="8"/>
  <c r="AB97" i="8"/>
  <c r="P97" i="8"/>
  <c r="W97" i="8"/>
  <c r="AG97" i="8"/>
  <c r="V97" i="8"/>
  <c r="AE97" i="8"/>
  <c r="AC97" i="8"/>
  <c r="I98" i="8"/>
  <c r="U98" i="8" s="1"/>
  <c r="X97" i="8"/>
  <c r="AA97" i="8"/>
  <c r="Z97" i="8"/>
  <c r="H96" i="7"/>
  <c r="G97" i="7"/>
  <c r="B99" i="7"/>
  <c r="C98" i="7"/>
  <c r="J98" i="8"/>
  <c r="C99" i="8"/>
  <c r="B100" i="8"/>
  <c r="F97" i="8"/>
  <c r="Z98" i="8" l="1"/>
  <c r="AH98" i="8"/>
  <c r="AA98" i="8"/>
  <c r="S98" i="8"/>
  <c r="Q98" i="8"/>
  <c r="AB98" i="8"/>
  <c r="AE98" i="8"/>
  <c r="P98" i="8"/>
  <c r="AF98" i="8"/>
  <c r="AC98" i="8"/>
  <c r="AI98" i="8"/>
  <c r="AD98" i="8"/>
  <c r="AD99" i="8" s="1"/>
  <c r="V98" i="8"/>
  <c r="T98" i="8"/>
  <c r="AG98" i="8"/>
  <c r="X98" i="8"/>
  <c r="D97" i="7"/>
  <c r="AJ98" i="8"/>
  <c r="W98" i="8"/>
  <c r="R98" i="8"/>
  <c r="E98" i="8"/>
  <c r="I99" i="8"/>
  <c r="U99" i="8" s="1"/>
  <c r="Y98" i="8"/>
  <c r="H97" i="7"/>
  <c r="G98" i="7"/>
  <c r="C99" i="7"/>
  <c r="B100" i="7"/>
  <c r="J99" i="8"/>
  <c r="F98" i="8"/>
  <c r="C100" i="8"/>
  <c r="B101" i="8"/>
  <c r="K98" i="8"/>
  <c r="D98" i="7" l="1"/>
  <c r="AG99" i="8"/>
  <c r="Z99" i="8"/>
  <c r="AB99" i="8"/>
  <c r="Y99" i="8"/>
  <c r="AF99" i="8"/>
  <c r="AE99" i="8"/>
  <c r="AC99" i="8"/>
  <c r="W99" i="8"/>
  <c r="E99" i="8"/>
  <c r="AJ99" i="8"/>
  <c r="T99" i="8"/>
  <c r="AH99" i="8"/>
  <c r="AI99" i="8"/>
  <c r="X99" i="8"/>
  <c r="AA99" i="8"/>
  <c r="P99" i="8"/>
  <c r="S99" i="8"/>
  <c r="I100" i="8"/>
  <c r="U100" i="8" s="1"/>
  <c r="Q99" i="8"/>
  <c r="R99" i="8"/>
  <c r="V99" i="8"/>
  <c r="G99" i="7"/>
  <c r="B101" i="7"/>
  <c r="C100" i="7"/>
  <c r="H98" i="7"/>
  <c r="J100" i="8"/>
  <c r="F99" i="8"/>
  <c r="B102" i="8"/>
  <c r="C101" i="8"/>
  <c r="K99" i="8"/>
  <c r="D99" i="7" l="1"/>
  <c r="Y100" i="8"/>
  <c r="AA100" i="8"/>
  <c r="AH100" i="8"/>
  <c r="V100" i="8"/>
  <c r="X100" i="8"/>
  <c r="AI100" i="8"/>
  <c r="E100" i="8"/>
  <c r="R100" i="8"/>
  <c r="Q100" i="8"/>
  <c r="P100" i="8"/>
  <c r="AG100" i="8"/>
  <c r="T100" i="8"/>
  <c r="AD100" i="8"/>
  <c r="AB100" i="8"/>
  <c r="AC100" i="8"/>
  <c r="AF100" i="8"/>
  <c r="Z100" i="8"/>
  <c r="AE100" i="8"/>
  <c r="AJ100" i="8"/>
  <c r="I101" i="8"/>
  <c r="U101" i="8" s="1"/>
  <c r="W100" i="8"/>
  <c r="S100" i="8"/>
  <c r="G100" i="7"/>
  <c r="H99" i="7"/>
  <c r="C101" i="7"/>
  <c r="B102" i="7"/>
  <c r="J101" i="8"/>
  <c r="F100" i="8"/>
  <c r="C102" i="8"/>
  <c r="B103" i="8"/>
  <c r="K100" i="8"/>
  <c r="W101" i="8" l="1"/>
  <c r="D100" i="7"/>
  <c r="AD101" i="8"/>
  <c r="AA101" i="8"/>
  <c r="V101" i="8"/>
  <c r="AJ101" i="8"/>
  <c r="X101" i="8"/>
  <c r="AI101" i="8"/>
  <c r="AE101" i="8"/>
  <c r="AF101" i="8"/>
  <c r="S101" i="8"/>
  <c r="T101" i="8"/>
  <c r="AH101" i="8"/>
  <c r="Y101" i="8"/>
  <c r="AG101" i="8"/>
  <c r="R101" i="8"/>
  <c r="AB101" i="8"/>
  <c r="P101" i="8"/>
  <c r="AC101" i="8"/>
  <c r="E101" i="8"/>
  <c r="Q101" i="8"/>
  <c r="I102" i="8"/>
  <c r="U102" i="8" s="1"/>
  <c r="Z101" i="8"/>
  <c r="H100" i="7"/>
  <c r="G101" i="7"/>
  <c r="C102" i="7"/>
  <c r="B103" i="7"/>
  <c r="J102" i="8"/>
  <c r="F101" i="8"/>
  <c r="C103" i="8"/>
  <c r="K101" i="8"/>
  <c r="D101" i="7" l="1"/>
  <c r="Q102" i="8"/>
  <c r="AE102" i="8"/>
  <c r="Y102" i="8"/>
  <c r="T102" i="8"/>
  <c r="Z102" i="8"/>
  <c r="AH102" i="8"/>
  <c r="W102" i="8"/>
  <c r="AJ102" i="8"/>
  <c r="AI102" i="8"/>
  <c r="E102" i="8"/>
  <c r="S102" i="8"/>
  <c r="X102" i="8"/>
  <c r="AF102" i="8"/>
  <c r="AG102" i="8"/>
  <c r="AB102" i="8"/>
  <c r="V102" i="8"/>
  <c r="AA102" i="8"/>
  <c r="P102" i="8"/>
  <c r="AC102" i="8"/>
  <c r="AD102" i="8"/>
  <c r="I103" i="8"/>
  <c r="U103" i="8" s="1"/>
  <c r="R102" i="8"/>
  <c r="F102" i="8"/>
  <c r="G102" i="7"/>
  <c r="D102" i="7" s="1"/>
  <c r="C103" i="7"/>
  <c r="H101" i="7"/>
  <c r="J103" i="8"/>
  <c r="E113" i="3"/>
  <c r="K102" i="8"/>
  <c r="E111" i="3" l="1"/>
  <c r="E112" i="2"/>
  <c r="E113" i="2"/>
  <c r="E114" i="2"/>
  <c r="E115" i="2"/>
  <c r="E116" i="2"/>
  <c r="AC103" i="8"/>
  <c r="E103" i="8"/>
  <c r="AA103" i="8"/>
  <c r="AH103" i="8"/>
  <c r="V103" i="8"/>
  <c r="AE103" i="8"/>
  <c r="T103" i="8"/>
  <c r="AJ103" i="8"/>
  <c r="AD103" i="8"/>
  <c r="W103" i="8"/>
  <c r="AI103" i="8"/>
  <c r="AB103" i="8"/>
  <c r="AG103" i="8"/>
  <c r="R103" i="8"/>
  <c r="Q103" i="8"/>
  <c r="P103" i="8"/>
  <c r="Z103" i="8"/>
  <c r="AF103" i="8"/>
  <c r="X103" i="8"/>
  <c r="Y103" i="8"/>
  <c r="S103" i="8"/>
  <c r="F103" i="8"/>
  <c r="AM7" i="8"/>
  <c r="H102" i="7"/>
  <c r="E124" i="3"/>
  <c r="E118" i="3"/>
  <c r="E122" i="3"/>
  <c r="E123" i="3"/>
  <c r="E117" i="3"/>
  <c r="E119" i="3"/>
  <c r="E116" i="3"/>
  <c r="E114" i="3"/>
  <c r="E121" i="3"/>
  <c r="E115" i="3"/>
  <c r="E120" i="3"/>
  <c r="E112" i="3"/>
  <c r="K103" i="8"/>
  <c r="E79" i="2" l="1"/>
  <c r="E83" i="2"/>
  <c r="E80" i="2"/>
  <c r="E82" i="2"/>
  <c r="E81" i="2"/>
  <c r="G103" i="7"/>
  <c r="D103" i="7" s="1"/>
  <c r="AM8" i="8"/>
  <c r="AM9" i="8" s="1"/>
  <c r="AM10" i="8" s="1"/>
  <c r="AM11" i="8" s="1"/>
  <c r="AM12" i="8" s="1"/>
  <c r="AM13" i="8" s="1"/>
  <c r="AM14" i="8" s="1"/>
  <c r="AM15" i="8" s="1"/>
  <c r="AM16" i="8" s="1"/>
  <c r="AM17" i="8" s="1"/>
  <c r="AM18" i="8" s="1"/>
  <c r="AM19" i="8" s="1"/>
  <c r="AM20" i="8" s="1"/>
  <c r="AM21" i="8" s="1"/>
  <c r="AM22" i="8" s="1"/>
  <c r="AM23" i="8" s="1"/>
  <c r="AM24" i="8" s="1"/>
  <c r="AM25" i="8" s="1"/>
  <c r="AM26" i="8" s="1"/>
  <c r="AM27" i="8" s="1"/>
  <c r="AM28" i="8" s="1"/>
  <c r="AM29" i="8" s="1"/>
  <c r="AM30" i="8" s="1"/>
  <c r="AM31" i="8" s="1"/>
  <c r="AM32" i="8" s="1"/>
  <c r="AM33" i="8" s="1"/>
  <c r="AM34" i="8" s="1"/>
  <c r="AM35" i="8" s="1"/>
  <c r="AM36" i="8" s="1"/>
  <c r="AM37" i="8" s="1"/>
  <c r="AN7" i="8"/>
  <c r="H103" i="7" l="1"/>
  <c r="AO7" i="8"/>
  <c r="AN8" i="8"/>
  <c r="AN9" i="8" s="1"/>
  <c r="AN10" i="8" s="1"/>
  <c r="AN11" i="8" s="1"/>
  <c r="AN12" i="8" s="1"/>
  <c r="AN13" i="8" s="1"/>
  <c r="AN14" i="8" s="1"/>
  <c r="AN15" i="8" s="1"/>
  <c r="AN16" i="8" s="1"/>
  <c r="AN17" i="8" s="1"/>
  <c r="AN18" i="8" s="1"/>
  <c r="AN19" i="8" s="1"/>
  <c r="AN20" i="8" s="1"/>
  <c r="AN21" i="8" s="1"/>
  <c r="AN22" i="8" s="1"/>
  <c r="AN23" i="8" s="1"/>
  <c r="AN24" i="8" s="1"/>
  <c r="AN25" i="8" s="1"/>
  <c r="AN26" i="8" s="1"/>
  <c r="AN27" i="8" s="1"/>
  <c r="AN28" i="8" s="1"/>
  <c r="AN29" i="8" s="1"/>
  <c r="AN30" i="8" s="1"/>
  <c r="AN31" i="8" s="1"/>
  <c r="AN32" i="8" s="1"/>
  <c r="AN33" i="8" s="1"/>
  <c r="AN34" i="8" s="1"/>
  <c r="AN35" i="8" s="1"/>
  <c r="AN36" i="8" s="1"/>
  <c r="AN37" i="8" s="1"/>
  <c r="AM38" i="8"/>
  <c r="AM39" i="8" s="1"/>
  <c r="AM40" i="8" s="1"/>
  <c r="AM41" i="8" s="1"/>
  <c r="AM42" i="8" s="1"/>
  <c r="AM43" i="8" s="1"/>
  <c r="AM44" i="8" l="1"/>
  <c r="AM45" i="8" s="1"/>
  <c r="AM46" i="8" s="1"/>
  <c r="AM47" i="8" s="1"/>
  <c r="AM48" i="8" s="1"/>
  <c r="AM49" i="8" s="1"/>
  <c r="AM50" i="8" s="1"/>
  <c r="AM51" i="8" s="1"/>
  <c r="AM52" i="8" s="1"/>
  <c r="AM53" i="8" s="1"/>
  <c r="AM54" i="8" s="1"/>
  <c r="AM55" i="8" s="1"/>
  <c r="AM56" i="8" s="1"/>
  <c r="AM57" i="8" s="1"/>
  <c r="AM58" i="8" s="1"/>
  <c r="AM59" i="8" s="1"/>
  <c r="AM60" i="8" s="1"/>
  <c r="AM61" i="8" s="1"/>
  <c r="AM62" i="8" s="1"/>
  <c r="AM63" i="8" s="1"/>
  <c r="AM64" i="8" s="1"/>
  <c r="AM65" i="8" s="1"/>
  <c r="AM66" i="8" s="1"/>
  <c r="AM67" i="8" s="1"/>
  <c r="AM68" i="8" s="1"/>
  <c r="AM69" i="8" s="1"/>
  <c r="AM70" i="8" s="1"/>
  <c r="AM71" i="8" s="1"/>
  <c r="AM72" i="8" s="1"/>
  <c r="AM73" i="8" s="1"/>
  <c r="AM74" i="8" s="1"/>
  <c r="AM75" i="8" s="1"/>
  <c r="AM76" i="8" s="1"/>
  <c r="AM77" i="8" s="1"/>
  <c r="AM78" i="8" s="1"/>
  <c r="AM79" i="8" s="1"/>
  <c r="AM80" i="8" s="1"/>
  <c r="AM81" i="8" s="1"/>
  <c r="AM82" i="8" s="1"/>
  <c r="AM83" i="8" s="1"/>
  <c r="AM84" i="8" s="1"/>
  <c r="AM85" i="8" s="1"/>
  <c r="AM86" i="8" s="1"/>
  <c r="AM87" i="8" s="1"/>
  <c r="AM88" i="8" s="1"/>
  <c r="AM89" i="8" s="1"/>
  <c r="AM90" i="8" s="1"/>
  <c r="AM91" i="8" s="1"/>
  <c r="AM92" i="8" s="1"/>
  <c r="AM93" i="8" s="1"/>
  <c r="AM94" i="8" s="1"/>
  <c r="AM95" i="8" s="1"/>
  <c r="AM96" i="8" s="1"/>
  <c r="AM97" i="8" s="1"/>
  <c r="AM98" i="8" s="1"/>
  <c r="AM99" i="8" s="1"/>
  <c r="AM100" i="8" s="1"/>
  <c r="AM101" i="8" s="1"/>
  <c r="AM102" i="8" s="1"/>
  <c r="AM103" i="8" s="1"/>
  <c r="AN38" i="8"/>
  <c r="AN39" i="8" s="1"/>
  <c r="AN40" i="8" s="1"/>
  <c r="AN41" i="8" s="1"/>
  <c r="AN42" i="8" s="1"/>
  <c r="AN43" i="8" s="1"/>
  <c r="AN44" i="8" s="1"/>
  <c r="AN45" i="8" s="1"/>
  <c r="AN46" i="8" s="1"/>
  <c r="AN47" i="8" s="1"/>
  <c r="AN48" i="8" s="1"/>
  <c r="AN49" i="8" s="1"/>
  <c r="AN50" i="8" s="1"/>
  <c r="AN51" i="8" s="1"/>
  <c r="AN52" i="8" s="1"/>
  <c r="AN53" i="8" s="1"/>
  <c r="AN54" i="8" s="1"/>
  <c r="AN55" i="8" s="1"/>
  <c r="AN56" i="8" s="1"/>
  <c r="AN57" i="8" s="1"/>
  <c r="AN58" i="8" s="1"/>
  <c r="AN59" i="8" s="1"/>
  <c r="AN60" i="8" s="1"/>
  <c r="AN61" i="8" s="1"/>
  <c r="AN62" i="8" s="1"/>
  <c r="AN63" i="8" s="1"/>
  <c r="AN64" i="8" s="1"/>
  <c r="AN65" i="8" s="1"/>
  <c r="AN66" i="8" s="1"/>
  <c r="AN67" i="8" s="1"/>
  <c r="AN68" i="8" s="1"/>
  <c r="AN69" i="8" s="1"/>
  <c r="AN70" i="8" s="1"/>
  <c r="AN71" i="8" s="1"/>
  <c r="AN72" i="8" s="1"/>
  <c r="AN73" i="8" s="1"/>
  <c r="AN74" i="8" s="1"/>
  <c r="AN75" i="8" s="1"/>
  <c r="AN76" i="8" s="1"/>
  <c r="AN77" i="8" s="1"/>
  <c r="AN78" i="8" s="1"/>
  <c r="AN79" i="8" s="1"/>
  <c r="AN80" i="8" s="1"/>
  <c r="AN81" i="8" s="1"/>
  <c r="AN82" i="8" s="1"/>
  <c r="AN83" i="8" s="1"/>
  <c r="AN84" i="8" s="1"/>
  <c r="AN85" i="8" s="1"/>
  <c r="AN86" i="8" s="1"/>
  <c r="AN87" i="8" s="1"/>
  <c r="AN88" i="8" s="1"/>
  <c r="AN89" i="8" s="1"/>
  <c r="AN90" i="8" s="1"/>
  <c r="AN91" i="8" s="1"/>
  <c r="AN92" i="8" s="1"/>
  <c r="AN93" i="8" s="1"/>
  <c r="AN94" i="8" s="1"/>
  <c r="AN95" i="8" s="1"/>
  <c r="AN96" i="8" s="1"/>
  <c r="AN97" i="8" s="1"/>
  <c r="AN98" i="8" s="1"/>
  <c r="AN99" i="8" s="1"/>
  <c r="AN100" i="8" s="1"/>
  <c r="AN101" i="8" s="1"/>
  <c r="AN102" i="8" s="1"/>
  <c r="AN103" i="8" s="1"/>
  <c r="AP7" i="8"/>
  <c r="AO8" i="8"/>
  <c r="AO9" i="8" s="1"/>
  <c r="AO10" i="8" s="1"/>
  <c r="AO11" i="8" s="1"/>
  <c r="AO12" i="8" s="1"/>
  <c r="AO13" i="8" s="1"/>
  <c r="AO14" i="8" s="1"/>
  <c r="AO15" i="8" s="1"/>
  <c r="AO16" i="8" s="1"/>
  <c r="AO17" i="8" s="1"/>
  <c r="AO18" i="8" s="1"/>
  <c r="AO19" i="8" s="1"/>
  <c r="AO20" i="8" s="1"/>
  <c r="AO21" i="8" s="1"/>
  <c r="AO22" i="8" s="1"/>
  <c r="AO23" i="8" s="1"/>
  <c r="AO24" i="8" s="1"/>
  <c r="AO25" i="8" s="1"/>
  <c r="AO26" i="8" s="1"/>
  <c r="AO27" i="8" s="1"/>
  <c r="AO28" i="8" s="1"/>
  <c r="AO29" i="8" s="1"/>
  <c r="AO30" i="8" s="1"/>
  <c r="AO31" i="8" s="1"/>
  <c r="AO32" i="8" s="1"/>
  <c r="AO33" i="8" s="1"/>
  <c r="AO34" i="8" s="1"/>
  <c r="AO35" i="8" s="1"/>
  <c r="AO36" i="8" s="1"/>
  <c r="AO37" i="8" s="1"/>
  <c r="AO38" i="8" l="1"/>
  <c r="AO39" i="8" s="1"/>
  <c r="AO40" i="8" s="1"/>
  <c r="AO41" i="8" s="1"/>
  <c r="AO42" i="8" s="1"/>
  <c r="AO43" i="8" s="1"/>
  <c r="AO44" i="8" s="1"/>
  <c r="AO45" i="8" s="1"/>
  <c r="AO46" i="8" s="1"/>
  <c r="AO47" i="8" s="1"/>
  <c r="AO48" i="8" s="1"/>
  <c r="AO49" i="8" s="1"/>
  <c r="AO50" i="8" s="1"/>
  <c r="AO51" i="8" s="1"/>
  <c r="AO52" i="8" s="1"/>
  <c r="AO53" i="8" s="1"/>
  <c r="AO54" i="8" s="1"/>
  <c r="AO55" i="8" s="1"/>
  <c r="AO56" i="8" s="1"/>
  <c r="AO57" i="8" s="1"/>
  <c r="AO58" i="8" s="1"/>
  <c r="AO59" i="8" s="1"/>
  <c r="AO60" i="8" s="1"/>
  <c r="AO61" i="8" s="1"/>
  <c r="AO62" i="8" s="1"/>
  <c r="AO63" i="8" s="1"/>
  <c r="AO64" i="8" s="1"/>
  <c r="AO65" i="8" s="1"/>
  <c r="AO66" i="8" s="1"/>
  <c r="AO67" i="8" s="1"/>
  <c r="AO68" i="8" s="1"/>
  <c r="AO69" i="8" s="1"/>
  <c r="AO70" i="8" s="1"/>
  <c r="AO71" i="8" s="1"/>
  <c r="AO72" i="8" s="1"/>
  <c r="AO73" i="8" s="1"/>
  <c r="AO74" i="8" s="1"/>
  <c r="AO75" i="8" s="1"/>
  <c r="AO76" i="8" s="1"/>
  <c r="AO77" i="8" s="1"/>
  <c r="AO78" i="8" s="1"/>
  <c r="AO79" i="8" s="1"/>
  <c r="AO80" i="8" s="1"/>
  <c r="AO81" i="8" s="1"/>
  <c r="AO82" i="8" s="1"/>
  <c r="AO83" i="8" s="1"/>
  <c r="AO84" i="8" s="1"/>
  <c r="AO85" i="8" s="1"/>
  <c r="AO86" i="8" s="1"/>
  <c r="AO87" i="8" s="1"/>
  <c r="AO88" i="8" s="1"/>
  <c r="AO89" i="8" s="1"/>
  <c r="AO90" i="8" s="1"/>
  <c r="AO91" i="8" s="1"/>
  <c r="AO92" i="8" s="1"/>
  <c r="AO93" i="8" s="1"/>
  <c r="AO94" i="8" s="1"/>
  <c r="AO95" i="8" s="1"/>
  <c r="AO96" i="8" s="1"/>
  <c r="AO97" i="8" s="1"/>
  <c r="AO98" i="8" s="1"/>
  <c r="AO99" i="8" s="1"/>
  <c r="AO100" i="8" s="1"/>
  <c r="AO101" i="8" s="1"/>
  <c r="AO102" i="8" s="1"/>
  <c r="AO103" i="8" s="1"/>
  <c r="AP8" i="8"/>
  <c r="AP9" i="8" s="1"/>
  <c r="AP10" i="8" s="1"/>
  <c r="AP11" i="8" s="1"/>
  <c r="AP12" i="8" s="1"/>
  <c r="AP13" i="8" s="1"/>
  <c r="AP14" i="8" s="1"/>
  <c r="AP15" i="8" s="1"/>
  <c r="AP16" i="8" s="1"/>
  <c r="AP17" i="8" s="1"/>
  <c r="AP18" i="8" s="1"/>
  <c r="AP19" i="8" s="1"/>
  <c r="AP20" i="8" s="1"/>
  <c r="AP21" i="8" s="1"/>
  <c r="AP22" i="8" s="1"/>
  <c r="AP23" i="8" s="1"/>
  <c r="AP24" i="8" s="1"/>
  <c r="AP25" i="8" s="1"/>
  <c r="AP26" i="8" s="1"/>
  <c r="AP27" i="8" s="1"/>
  <c r="AP28" i="8" s="1"/>
  <c r="AP29" i="8" s="1"/>
  <c r="AP30" i="8" s="1"/>
  <c r="AP31" i="8" s="1"/>
  <c r="AP32" i="8" s="1"/>
  <c r="AP33" i="8" s="1"/>
  <c r="AP34" i="8" s="1"/>
  <c r="AP35" i="8" s="1"/>
  <c r="AP36" i="8" s="1"/>
  <c r="AP37" i="8" s="1"/>
  <c r="AQ7" i="8"/>
  <c r="AQ8" i="8" l="1"/>
  <c r="AQ9" i="8" s="1"/>
  <c r="AQ10" i="8" s="1"/>
  <c r="AQ11" i="8" s="1"/>
  <c r="AQ12" i="8" s="1"/>
  <c r="AQ13" i="8" s="1"/>
  <c r="AQ14" i="8" s="1"/>
  <c r="AQ15" i="8" s="1"/>
  <c r="AQ16" i="8" s="1"/>
  <c r="AQ17" i="8" s="1"/>
  <c r="AQ18" i="8" s="1"/>
  <c r="AQ19" i="8" s="1"/>
  <c r="AQ20" i="8" s="1"/>
  <c r="AQ21" i="8" s="1"/>
  <c r="AQ22" i="8" s="1"/>
  <c r="AQ23" i="8" s="1"/>
  <c r="AQ24" i="8" s="1"/>
  <c r="AQ25" i="8" s="1"/>
  <c r="AQ26" i="8" s="1"/>
  <c r="AQ27" i="8" s="1"/>
  <c r="AQ28" i="8" s="1"/>
  <c r="AQ29" i="8" s="1"/>
  <c r="AQ30" i="8" s="1"/>
  <c r="AQ31" i="8" s="1"/>
  <c r="AQ32" i="8" s="1"/>
  <c r="AQ33" i="8" s="1"/>
  <c r="AQ34" i="8" s="1"/>
  <c r="AQ35" i="8" s="1"/>
  <c r="AQ36" i="8" s="1"/>
  <c r="AQ37" i="8" s="1"/>
  <c r="AR7" i="8"/>
  <c r="AP38" i="8"/>
  <c r="AP39" i="8" s="1"/>
  <c r="AP40" i="8" s="1"/>
  <c r="AP41" i="8" s="1"/>
  <c r="AP42" i="8" s="1"/>
  <c r="AP43" i="8" s="1"/>
  <c r="AP44" i="8" s="1"/>
  <c r="AP45" i="8" s="1"/>
  <c r="AP46" i="8" s="1"/>
  <c r="AP47" i="8" s="1"/>
  <c r="AP48" i="8" s="1"/>
  <c r="AP49" i="8" s="1"/>
  <c r="AP50" i="8" s="1"/>
  <c r="AP51" i="8" s="1"/>
  <c r="AP52" i="8" s="1"/>
  <c r="AP53" i="8" s="1"/>
  <c r="AP54" i="8" s="1"/>
  <c r="AP55" i="8" s="1"/>
  <c r="AP56" i="8" s="1"/>
  <c r="AP57" i="8" s="1"/>
  <c r="AP58" i="8" s="1"/>
  <c r="AP59" i="8" s="1"/>
  <c r="AP60" i="8" s="1"/>
  <c r="AP61" i="8" s="1"/>
  <c r="AP62" i="8" s="1"/>
  <c r="AP63" i="8" s="1"/>
  <c r="AP64" i="8" s="1"/>
  <c r="AP65" i="8" s="1"/>
  <c r="AP66" i="8" s="1"/>
  <c r="AP67" i="8" s="1"/>
  <c r="AP68" i="8" s="1"/>
  <c r="AP69" i="8" s="1"/>
  <c r="AP70" i="8" s="1"/>
  <c r="AP71" i="8" s="1"/>
  <c r="AP72" i="8" s="1"/>
  <c r="AP73" i="8" s="1"/>
  <c r="AP74" i="8" s="1"/>
  <c r="AP75" i="8" s="1"/>
  <c r="AP76" i="8" s="1"/>
  <c r="AP77" i="8" s="1"/>
  <c r="AP78" i="8" s="1"/>
  <c r="AP79" i="8" s="1"/>
  <c r="AP80" i="8" s="1"/>
  <c r="AP81" i="8" s="1"/>
  <c r="AP82" i="8" s="1"/>
  <c r="AP83" i="8" s="1"/>
  <c r="AP84" i="8" s="1"/>
  <c r="AP85" i="8" s="1"/>
  <c r="AP86" i="8" s="1"/>
  <c r="AP87" i="8" s="1"/>
  <c r="AP88" i="8" s="1"/>
  <c r="AP89" i="8" s="1"/>
  <c r="AP90" i="8" s="1"/>
  <c r="AP91" i="8" s="1"/>
  <c r="AP92" i="8" s="1"/>
  <c r="AP93" i="8" s="1"/>
  <c r="AP94" i="8" s="1"/>
  <c r="AP95" i="8" s="1"/>
  <c r="AP96" i="8" s="1"/>
  <c r="AP97" i="8" s="1"/>
  <c r="AP98" i="8" s="1"/>
  <c r="AP99" i="8" s="1"/>
  <c r="AP100" i="8" s="1"/>
  <c r="AP101" i="8" s="1"/>
  <c r="AP102" i="8" s="1"/>
  <c r="AP103" i="8" s="1"/>
  <c r="AR8" i="8" l="1"/>
  <c r="AR9" i="8" s="1"/>
  <c r="AR10" i="8" s="1"/>
  <c r="AR11" i="8" s="1"/>
  <c r="AR12" i="8" s="1"/>
  <c r="AR13" i="8" s="1"/>
  <c r="AR14" i="8" s="1"/>
  <c r="AR15" i="8" s="1"/>
  <c r="AR16" i="8" s="1"/>
  <c r="AR17" i="8" s="1"/>
  <c r="AR18" i="8" s="1"/>
  <c r="AR19" i="8" s="1"/>
  <c r="AR20" i="8" s="1"/>
  <c r="AR21" i="8" s="1"/>
  <c r="AR22" i="8" s="1"/>
  <c r="AR23" i="8" s="1"/>
  <c r="AR24" i="8" s="1"/>
  <c r="AR25" i="8" s="1"/>
  <c r="AR26" i="8" s="1"/>
  <c r="AR27" i="8" s="1"/>
  <c r="AR28" i="8" s="1"/>
  <c r="AR29" i="8" s="1"/>
  <c r="AR30" i="8" s="1"/>
  <c r="AR31" i="8" s="1"/>
  <c r="AR32" i="8" s="1"/>
  <c r="AR33" i="8" s="1"/>
  <c r="AR34" i="8" s="1"/>
  <c r="AR35" i="8" s="1"/>
  <c r="AR36" i="8" s="1"/>
  <c r="AR37" i="8" s="1"/>
  <c r="AS7" i="8"/>
  <c r="AQ38" i="8"/>
  <c r="AQ39" i="8" s="1"/>
  <c r="AQ40" i="8" s="1"/>
  <c r="AQ41" i="8" s="1"/>
  <c r="AQ42" i="8" s="1"/>
  <c r="AQ43" i="8" s="1"/>
  <c r="AQ44" i="8" s="1"/>
  <c r="AQ45" i="8" s="1"/>
  <c r="AQ46" i="8" s="1"/>
  <c r="AQ47" i="8" s="1"/>
  <c r="AQ48" i="8" s="1"/>
  <c r="AQ49" i="8" s="1"/>
  <c r="AQ50" i="8" s="1"/>
  <c r="AQ51" i="8" s="1"/>
  <c r="AQ52" i="8" s="1"/>
  <c r="AQ53" i="8" s="1"/>
  <c r="AQ54" i="8" s="1"/>
  <c r="AQ55" i="8" s="1"/>
  <c r="AQ56" i="8" s="1"/>
  <c r="AQ57" i="8" s="1"/>
  <c r="AQ58" i="8" s="1"/>
  <c r="AQ59" i="8" s="1"/>
  <c r="AQ60" i="8" s="1"/>
  <c r="AQ61" i="8" s="1"/>
  <c r="AQ62" i="8" s="1"/>
  <c r="AQ63" i="8" s="1"/>
  <c r="AQ64" i="8" s="1"/>
  <c r="AQ65" i="8" s="1"/>
  <c r="AQ66" i="8" s="1"/>
  <c r="AQ67" i="8" s="1"/>
  <c r="AQ68" i="8" s="1"/>
  <c r="AQ69" i="8" s="1"/>
  <c r="AQ70" i="8" s="1"/>
  <c r="AQ71" i="8" s="1"/>
  <c r="AQ72" i="8" s="1"/>
  <c r="AQ73" i="8" s="1"/>
  <c r="AQ74" i="8" s="1"/>
  <c r="AQ75" i="8" s="1"/>
  <c r="AQ76" i="8" s="1"/>
  <c r="AQ77" i="8" s="1"/>
  <c r="AQ78" i="8" s="1"/>
  <c r="AQ79" i="8" s="1"/>
  <c r="AQ80" i="8" s="1"/>
  <c r="AQ81" i="8" s="1"/>
  <c r="AQ82" i="8" s="1"/>
  <c r="AQ83" i="8" s="1"/>
  <c r="AQ84" i="8" s="1"/>
  <c r="AQ85" i="8" s="1"/>
  <c r="AQ86" i="8" s="1"/>
  <c r="AQ87" i="8" s="1"/>
  <c r="AQ88" i="8" s="1"/>
  <c r="AQ89" i="8" s="1"/>
  <c r="AQ90" i="8" s="1"/>
  <c r="AQ91" i="8" s="1"/>
  <c r="AQ92" i="8" s="1"/>
  <c r="AQ93" i="8" s="1"/>
  <c r="AQ94" i="8" s="1"/>
  <c r="AQ95" i="8" s="1"/>
  <c r="AQ96" i="8" s="1"/>
  <c r="AQ97" i="8" s="1"/>
  <c r="AQ98" i="8" s="1"/>
  <c r="AQ99" i="8" s="1"/>
  <c r="AQ100" i="8" s="1"/>
  <c r="AQ101" i="8" s="1"/>
  <c r="AQ102" i="8" s="1"/>
  <c r="AQ103" i="8" s="1"/>
  <c r="AT7" i="8" l="1"/>
  <c r="AS8" i="8"/>
  <c r="AS9" i="8" s="1"/>
  <c r="AS10" i="8" s="1"/>
  <c r="AS11" i="8" s="1"/>
  <c r="AS12" i="8" s="1"/>
  <c r="AS13" i="8" s="1"/>
  <c r="AS14" i="8" s="1"/>
  <c r="AS15" i="8" s="1"/>
  <c r="AS16" i="8" s="1"/>
  <c r="AS17" i="8" s="1"/>
  <c r="AS18" i="8" s="1"/>
  <c r="AS19" i="8" s="1"/>
  <c r="AS20" i="8" s="1"/>
  <c r="AS21" i="8" s="1"/>
  <c r="AS22" i="8" s="1"/>
  <c r="AS23" i="8" s="1"/>
  <c r="AS24" i="8" s="1"/>
  <c r="AS25" i="8" s="1"/>
  <c r="AS26" i="8" s="1"/>
  <c r="AS27" i="8" s="1"/>
  <c r="AS28" i="8" s="1"/>
  <c r="AS29" i="8" s="1"/>
  <c r="AS30" i="8" s="1"/>
  <c r="AS31" i="8" s="1"/>
  <c r="AS32" i="8" s="1"/>
  <c r="AS33" i="8" s="1"/>
  <c r="AS34" i="8" s="1"/>
  <c r="AS35" i="8" s="1"/>
  <c r="AS36" i="8" s="1"/>
  <c r="AS37" i="8" s="1"/>
  <c r="AR38" i="8"/>
  <c r="AR39" i="8" s="1"/>
  <c r="AR40" i="8" s="1"/>
  <c r="AR41" i="8" s="1"/>
  <c r="AR42" i="8" s="1"/>
  <c r="AR43" i="8" s="1"/>
  <c r="AR44" i="8" s="1"/>
  <c r="AR45" i="8" s="1"/>
  <c r="AR46" i="8" s="1"/>
  <c r="AR47" i="8" s="1"/>
  <c r="AR48" i="8" s="1"/>
  <c r="AR49" i="8" s="1"/>
  <c r="AR50" i="8" s="1"/>
  <c r="AR51" i="8" s="1"/>
  <c r="AR52" i="8" s="1"/>
  <c r="AR53" i="8" s="1"/>
  <c r="AR54" i="8" s="1"/>
  <c r="AR55" i="8" s="1"/>
  <c r="AR56" i="8" s="1"/>
  <c r="AR57" i="8" s="1"/>
  <c r="AR58" i="8" s="1"/>
  <c r="AR59" i="8" s="1"/>
  <c r="AR60" i="8" s="1"/>
  <c r="AR61" i="8" s="1"/>
  <c r="AR62" i="8" s="1"/>
  <c r="AR63" i="8" s="1"/>
  <c r="AR64" i="8" s="1"/>
  <c r="AR65" i="8" s="1"/>
  <c r="AR66" i="8" s="1"/>
  <c r="AR67" i="8" s="1"/>
  <c r="AR68" i="8" s="1"/>
  <c r="AR69" i="8" s="1"/>
  <c r="AR70" i="8" s="1"/>
  <c r="AR71" i="8" s="1"/>
  <c r="AR72" i="8" s="1"/>
  <c r="AR73" i="8" s="1"/>
  <c r="AR74" i="8" s="1"/>
  <c r="AR75" i="8" s="1"/>
  <c r="AR76" i="8" s="1"/>
  <c r="AR77" i="8" s="1"/>
  <c r="AR78" i="8" s="1"/>
  <c r="AR79" i="8" s="1"/>
  <c r="AR80" i="8" s="1"/>
  <c r="AR81" i="8" s="1"/>
  <c r="AR82" i="8" s="1"/>
  <c r="AR83" i="8" s="1"/>
  <c r="AR84" i="8" s="1"/>
  <c r="AR85" i="8" s="1"/>
  <c r="AR86" i="8" s="1"/>
  <c r="AR87" i="8" s="1"/>
  <c r="AR88" i="8" s="1"/>
  <c r="AR89" i="8" s="1"/>
  <c r="AR90" i="8" s="1"/>
  <c r="AR91" i="8" s="1"/>
  <c r="AR92" i="8" s="1"/>
  <c r="AR93" i="8" s="1"/>
  <c r="AR94" i="8" s="1"/>
  <c r="AR95" i="8" s="1"/>
  <c r="AR96" i="8" s="1"/>
  <c r="AR97" i="8" s="1"/>
  <c r="AR98" i="8" s="1"/>
  <c r="AR99" i="8" s="1"/>
  <c r="AR100" i="8" s="1"/>
  <c r="AR101" i="8" s="1"/>
  <c r="AR102" i="8" s="1"/>
  <c r="AR103" i="8" s="1"/>
  <c r="AS38" i="8" l="1"/>
  <c r="AS39" i="8" s="1"/>
  <c r="AS40" i="8" s="1"/>
  <c r="AS41" i="8" s="1"/>
  <c r="AS42" i="8" s="1"/>
  <c r="AS43" i="8" s="1"/>
  <c r="AS44" i="8" s="1"/>
  <c r="AS45" i="8" s="1"/>
  <c r="AS46" i="8" s="1"/>
  <c r="AS47" i="8" s="1"/>
  <c r="AS48" i="8" s="1"/>
  <c r="AS49" i="8" s="1"/>
  <c r="AS50" i="8" s="1"/>
  <c r="AS51" i="8" s="1"/>
  <c r="AS52" i="8" s="1"/>
  <c r="AS53" i="8" s="1"/>
  <c r="AS54" i="8" s="1"/>
  <c r="AS55" i="8" s="1"/>
  <c r="AS56" i="8" s="1"/>
  <c r="AS57" i="8" s="1"/>
  <c r="AS58" i="8" s="1"/>
  <c r="AS59" i="8" s="1"/>
  <c r="AS60" i="8" s="1"/>
  <c r="AS61" i="8" s="1"/>
  <c r="AS62" i="8" s="1"/>
  <c r="AS63" i="8" s="1"/>
  <c r="AS64" i="8" s="1"/>
  <c r="AS65" i="8" s="1"/>
  <c r="AS66" i="8" s="1"/>
  <c r="AS67" i="8" s="1"/>
  <c r="AS68" i="8" s="1"/>
  <c r="AS69" i="8" s="1"/>
  <c r="AS70" i="8" s="1"/>
  <c r="AS71" i="8" s="1"/>
  <c r="AS72" i="8" s="1"/>
  <c r="AS73" i="8" s="1"/>
  <c r="AS74" i="8" s="1"/>
  <c r="AS75" i="8" s="1"/>
  <c r="AS76" i="8" s="1"/>
  <c r="AS77" i="8" s="1"/>
  <c r="AS78" i="8" s="1"/>
  <c r="AS79" i="8" s="1"/>
  <c r="AS80" i="8" s="1"/>
  <c r="AS81" i="8" s="1"/>
  <c r="AS82" i="8" s="1"/>
  <c r="AS83" i="8" s="1"/>
  <c r="AS84" i="8" s="1"/>
  <c r="AS85" i="8" s="1"/>
  <c r="AS86" i="8" s="1"/>
  <c r="AS87" i="8" s="1"/>
  <c r="AS88" i="8" s="1"/>
  <c r="AS89" i="8" s="1"/>
  <c r="AS90" i="8" s="1"/>
  <c r="AS91" i="8" s="1"/>
  <c r="AS92" i="8" s="1"/>
  <c r="AS93" i="8" s="1"/>
  <c r="AS94" i="8" s="1"/>
  <c r="AS95" i="8" s="1"/>
  <c r="AS96" i="8" s="1"/>
  <c r="AS97" i="8" s="1"/>
  <c r="AS98" i="8" s="1"/>
  <c r="AS99" i="8" s="1"/>
  <c r="AS100" i="8" s="1"/>
  <c r="AS101" i="8" s="1"/>
  <c r="AS102" i="8" s="1"/>
  <c r="AS103" i="8" s="1"/>
  <c r="AU7" i="8"/>
  <c r="AT8" i="8"/>
  <c r="AT9" i="8" s="1"/>
  <c r="AT10" i="8" s="1"/>
  <c r="AT11" i="8" s="1"/>
  <c r="AT12" i="8" s="1"/>
  <c r="AT13" i="8" s="1"/>
  <c r="AT14" i="8" s="1"/>
  <c r="AT15" i="8" s="1"/>
  <c r="AT16" i="8" s="1"/>
  <c r="AT17" i="8" s="1"/>
  <c r="AT18" i="8" s="1"/>
  <c r="AT19" i="8" s="1"/>
  <c r="AT20" i="8" s="1"/>
  <c r="AT21" i="8" s="1"/>
  <c r="AT22" i="8" s="1"/>
  <c r="AT23" i="8" s="1"/>
  <c r="AT24" i="8" s="1"/>
  <c r="AT25" i="8" s="1"/>
  <c r="AT26" i="8" s="1"/>
  <c r="AT27" i="8" s="1"/>
  <c r="AT28" i="8" s="1"/>
  <c r="AT29" i="8" s="1"/>
  <c r="AT30" i="8" s="1"/>
  <c r="AT31" i="8" s="1"/>
  <c r="AT32" i="8" s="1"/>
  <c r="AT33" i="8" s="1"/>
  <c r="AT34" i="8" s="1"/>
  <c r="AT35" i="8" s="1"/>
  <c r="AT36" i="8" s="1"/>
  <c r="AT37" i="8" s="1"/>
  <c r="AT38" i="8" l="1"/>
  <c r="AT39" i="8" s="1"/>
  <c r="AT40" i="8" s="1"/>
  <c r="AT41" i="8" s="1"/>
  <c r="AT42" i="8" s="1"/>
  <c r="AT43" i="8" s="1"/>
  <c r="AT44" i="8" s="1"/>
  <c r="AT45" i="8" s="1"/>
  <c r="AT46" i="8" s="1"/>
  <c r="AT47" i="8" s="1"/>
  <c r="AT48" i="8" s="1"/>
  <c r="AT49" i="8" s="1"/>
  <c r="AT50" i="8" s="1"/>
  <c r="AT51" i="8" s="1"/>
  <c r="AT52" i="8" s="1"/>
  <c r="AT53" i="8" s="1"/>
  <c r="AT54" i="8" s="1"/>
  <c r="AT55" i="8" s="1"/>
  <c r="AT56" i="8" s="1"/>
  <c r="AT57" i="8" s="1"/>
  <c r="AT58" i="8" s="1"/>
  <c r="AT59" i="8" s="1"/>
  <c r="AT60" i="8" s="1"/>
  <c r="AT61" i="8" s="1"/>
  <c r="AT62" i="8" s="1"/>
  <c r="AT63" i="8" s="1"/>
  <c r="AT64" i="8" s="1"/>
  <c r="AT65" i="8" s="1"/>
  <c r="AT66" i="8" s="1"/>
  <c r="AT67" i="8" s="1"/>
  <c r="AT68" i="8" s="1"/>
  <c r="AT69" i="8" s="1"/>
  <c r="AT70" i="8" s="1"/>
  <c r="AT71" i="8" s="1"/>
  <c r="AT72" i="8" s="1"/>
  <c r="AT73" i="8" s="1"/>
  <c r="AT74" i="8" s="1"/>
  <c r="AT75" i="8" s="1"/>
  <c r="AT76" i="8" s="1"/>
  <c r="AT77" i="8" s="1"/>
  <c r="AT78" i="8" s="1"/>
  <c r="AT79" i="8" s="1"/>
  <c r="AT80" i="8" s="1"/>
  <c r="AT81" i="8" s="1"/>
  <c r="AT82" i="8" s="1"/>
  <c r="AT83" i="8" s="1"/>
  <c r="AT84" i="8" s="1"/>
  <c r="AT85" i="8" s="1"/>
  <c r="AT86" i="8" s="1"/>
  <c r="AT87" i="8" s="1"/>
  <c r="AT88" i="8" s="1"/>
  <c r="AT89" i="8" s="1"/>
  <c r="AT90" i="8" s="1"/>
  <c r="AT91" i="8" s="1"/>
  <c r="AT92" i="8" s="1"/>
  <c r="AT93" i="8" s="1"/>
  <c r="AT94" i="8" s="1"/>
  <c r="AT95" i="8" s="1"/>
  <c r="AT96" i="8" s="1"/>
  <c r="AT97" i="8" s="1"/>
  <c r="AT98" i="8" s="1"/>
  <c r="AT99" i="8" s="1"/>
  <c r="AT100" i="8" s="1"/>
  <c r="AT101" i="8" s="1"/>
  <c r="AT102" i="8" s="1"/>
  <c r="AT103" i="8" s="1"/>
  <c r="AV7" i="8"/>
  <c r="AU8" i="8"/>
  <c r="AU9" i="8" s="1"/>
  <c r="AU10" i="8" s="1"/>
  <c r="AU11" i="8" s="1"/>
  <c r="AU12" i="8" s="1"/>
  <c r="AU13" i="8" s="1"/>
  <c r="AU14" i="8" s="1"/>
  <c r="AU15" i="8" s="1"/>
  <c r="AU16" i="8" s="1"/>
  <c r="AU17" i="8" s="1"/>
  <c r="AU18" i="8" s="1"/>
  <c r="AU19" i="8" s="1"/>
  <c r="AU20" i="8" s="1"/>
  <c r="AU21" i="8" s="1"/>
  <c r="AU22" i="8" s="1"/>
  <c r="AU23" i="8" s="1"/>
  <c r="AU24" i="8" s="1"/>
  <c r="AU25" i="8" s="1"/>
  <c r="AU26" i="8" s="1"/>
  <c r="AU27" i="8" s="1"/>
  <c r="AU28" i="8" s="1"/>
  <c r="AU29" i="8" s="1"/>
  <c r="AU30" i="8" s="1"/>
  <c r="AU31" i="8" s="1"/>
  <c r="AU32" i="8" s="1"/>
  <c r="AU33" i="8" s="1"/>
  <c r="AU34" i="8" s="1"/>
  <c r="AU35" i="8" s="1"/>
  <c r="AU36" i="8" s="1"/>
  <c r="AU37" i="8" s="1"/>
  <c r="AU38" i="8" l="1"/>
  <c r="AU39" i="8" s="1"/>
  <c r="AU40" i="8" s="1"/>
  <c r="AU41" i="8" s="1"/>
  <c r="AU42" i="8" s="1"/>
  <c r="AU43" i="8" s="1"/>
  <c r="AU44" i="8" s="1"/>
  <c r="AU45" i="8" s="1"/>
  <c r="AU46" i="8" s="1"/>
  <c r="AU47" i="8" s="1"/>
  <c r="AU48" i="8" s="1"/>
  <c r="AU49" i="8" s="1"/>
  <c r="AU50" i="8" s="1"/>
  <c r="AU51" i="8" s="1"/>
  <c r="AU52" i="8" s="1"/>
  <c r="AU53" i="8" s="1"/>
  <c r="AU54" i="8" s="1"/>
  <c r="AU55" i="8" s="1"/>
  <c r="AU56" i="8" s="1"/>
  <c r="AU57" i="8" s="1"/>
  <c r="AU58" i="8" s="1"/>
  <c r="AU59" i="8" s="1"/>
  <c r="AU60" i="8" s="1"/>
  <c r="AU61" i="8" s="1"/>
  <c r="AU62" i="8" s="1"/>
  <c r="AU63" i="8" s="1"/>
  <c r="AU64" i="8" s="1"/>
  <c r="AU65" i="8" s="1"/>
  <c r="AU66" i="8" s="1"/>
  <c r="AU67" i="8" s="1"/>
  <c r="AU68" i="8" s="1"/>
  <c r="AU69" i="8" s="1"/>
  <c r="AU70" i="8" s="1"/>
  <c r="AU71" i="8" s="1"/>
  <c r="AU72" i="8" s="1"/>
  <c r="AU73" i="8" s="1"/>
  <c r="AU74" i="8" s="1"/>
  <c r="AU75" i="8" s="1"/>
  <c r="AU76" i="8" s="1"/>
  <c r="AU77" i="8" s="1"/>
  <c r="AU78" i="8" s="1"/>
  <c r="AU79" i="8" s="1"/>
  <c r="AU80" i="8" s="1"/>
  <c r="AU81" i="8" s="1"/>
  <c r="AU82" i="8" s="1"/>
  <c r="AU83" i="8" s="1"/>
  <c r="AU84" i="8" s="1"/>
  <c r="AU85" i="8" s="1"/>
  <c r="AU86" i="8" s="1"/>
  <c r="AU87" i="8" s="1"/>
  <c r="AU88" i="8" s="1"/>
  <c r="AU89" i="8" s="1"/>
  <c r="AU90" i="8" s="1"/>
  <c r="AU91" i="8" s="1"/>
  <c r="AU92" i="8" s="1"/>
  <c r="AU93" i="8" s="1"/>
  <c r="AU94" i="8" s="1"/>
  <c r="AU95" i="8" s="1"/>
  <c r="AU96" i="8" s="1"/>
  <c r="AU97" i="8" s="1"/>
  <c r="AU98" i="8" s="1"/>
  <c r="AU99" i="8" s="1"/>
  <c r="AU100" i="8" s="1"/>
  <c r="AU101" i="8" s="1"/>
  <c r="AU102" i="8" s="1"/>
  <c r="AU103" i="8" s="1"/>
  <c r="AV8" i="8"/>
  <c r="AV9" i="8" s="1"/>
  <c r="AV10" i="8" s="1"/>
  <c r="AV11" i="8" s="1"/>
  <c r="AV12" i="8" s="1"/>
  <c r="AV13" i="8" s="1"/>
  <c r="AV14" i="8" s="1"/>
  <c r="AV15" i="8" s="1"/>
  <c r="AV16" i="8" s="1"/>
  <c r="AV17" i="8" s="1"/>
  <c r="AV18" i="8" s="1"/>
  <c r="AV19" i="8" s="1"/>
  <c r="AV20" i="8" s="1"/>
  <c r="AV21" i="8" s="1"/>
  <c r="AV22" i="8" s="1"/>
  <c r="AV23" i="8" s="1"/>
  <c r="AV24" i="8" s="1"/>
  <c r="AV25" i="8" s="1"/>
  <c r="AV26" i="8" s="1"/>
  <c r="AV27" i="8" s="1"/>
  <c r="AV28" i="8" s="1"/>
  <c r="AV29" i="8" s="1"/>
  <c r="AV30" i="8" s="1"/>
  <c r="AV31" i="8" s="1"/>
  <c r="AV32" i="8" s="1"/>
  <c r="AV33" i="8" s="1"/>
  <c r="AV34" i="8" s="1"/>
  <c r="AV35" i="8" s="1"/>
  <c r="AV36" i="8" s="1"/>
  <c r="AV37" i="8" s="1"/>
  <c r="AW7" i="8"/>
  <c r="AW8" i="8" s="1"/>
  <c r="AW9" i="8" s="1"/>
  <c r="AW10" i="8" s="1"/>
  <c r="AW11" i="8" s="1"/>
  <c r="AW12" i="8" s="1"/>
  <c r="AW13" i="8" s="1"/>
  <c r="AW14" i="8" s="1"/>
  <c r="AW15" i="8" s="1"/>
  <c r="AW16" i="8" s="1"/>
  <c r="AW17" i="8" s="1"/>
  <c r="AW18" i="8" s="1"/>
  <c r="AW19" i="8" s="1"/>
  <c r="AW20" i="8" s="1"/>
  <c r="AW21" i="8" s="1"/>
  <c r="AW22" i="8" s="1"/>
  <c r="AW23" i="8" s="1"/>
  <c r="AW24" i="8" s="1"/>
  <c r="AW25" i="8" s="1"/>
  <c r="AW26" i="8" s="1"/>
  <c r="AW27" i="8" s="1"/>
  <c r="AW28" i="8" s="1"/>
  <c r="AW29" i="8" s="1"/>
  <c r="AW30" i="8" s="1"/>
  <c r="AW31" i="8" s="1"/>
  <c r="AW32" i="8" s="1"/>
  <c r="AW33" i="8" s="1"/>
  <c r="AW34" i="8" s="1"/>
  <c r="AW35" i="8" s="1"/>
  <c r="AW36" i="8" s="1"/>
  <c r="AW37" i="8" s="1"/>
  <c r="AW38" i="8" l="1"/>
  <c r="AW39" i="8" s="1"/>
  <c r="AW40" i="8" s="1"/>
  <c r="AW41" i="8" s="1"/>
  <c r="AW42" i="8" s="1"/>
  <c r="AW43" i="8" s="1"/>
  <c r="AW44" i="8" s="1"/>
  <c r="AW45" i="8" s="1"/>
  <c r="AW46" i="8" s="1"/>
  <c r="AW47" i="8" s="1"/>
  <c r="AW48" i="8" s="1"/>
  <c r="AW49" i="8" s="1"/>
  <c r="AW50" i="8" s="1"/>
  <c r="AW51" i="8" s="1"/>
  <c r="AW52" i="8" s="1"/>
  <c r="AW53" i="8" s="1"/>
  <c r="AW54" i="8" s="1"/>
  <c r="AW55" i="8" s="1"/>
  <c r="AW56" i="8" s="1"/>
  <c r="AW57" i="8" s="1"/>
  <c r="AW58" i="8" s="1"/>
  <c r="AW59" i="8" s="1"/>
  <c r="AW60" i="8" s="1"/>
  <c r="AW61" i="8" s="1"/>
  <c r="AW62" i="8" s="1"/>
  <c r="AW63" i="8" s="1"/>
  <c r="AW64" i="8" s="1"/>
  <c r="AW65" i="8" s="1"/>
  <c r="AW66" i="8" s="1"/>
  <c r="AW67" i="8" s="1"/>
  <c r="AW68" i="8" s="1"/>
  <c r="AW69" i="8" s="1"/>
  <c r="AW70" i="8" s="1"/>
  <c r="AW71" i="8" s="1"/>
  <c r="AW72" i="8" s="1"/>
  <c r="AW73" i="8" s="1"/>
  <c r="AW74" i="8" s="1"/>
  <c r="AW75" i="8" s="1"/>
  <c r="AW76" i="8" s="1"/>
  <c r="AW77" i="8" s="1"/>
  <c r="AW78" i="8" s="1"/>
  <c r="AW79" i="8" s="1"/>
  <c r="AW80" i="8" s="1"/>
  <c r="AW81" i="8" s="1"/>
  <c r="AW82" i="8" s="1"/>
  <c r="AW83" i="8" s="1"/>
  <c r="AW84" i="8" s="1"/>
  <c r="AW85" i="8" s="1"/>
  <c r="AW86" i="8" s="1"/>
  <c r="AW87" i="8" s="1"/>
  <c r="AW88" i="8" s="1"/>
  <c r="AW89" i="8" s="1"/>
  <c r="AW90" i="8" s="1"/>
  <c r="AW91" i="8" s="1"/>
  <c r="AW92" i="8" s="1"/>
  <c r="AW93" i="8" s="1"/>
  <c r="AW94" i="8" s="1"/>
  <c r="AW95" i="8" s="1"/>
  <c r="AW96" i="8" s="1"/>
  <c r="AW97" i="8" s="1"/>
  <c r="AW98" i="8" s="1"/>
  <c r="AW99" i="8" s="1"/>
  <c r="AW100" i="8" s="1"/>
  <c r="AW101" i="8" s="1"/>
  <c r="AW102" i="8" s="1"/>
  <c r="AW103" i="8" s="1"/>
  <c r="AV38" i="8"/>
  <c r="AV39" i="8" s="1"/>
  <c r="AV40" i="8" s="1"/>
  <c r="AV41" i="8" s="1"/>
  <c r="AV42" i="8" s="1"/>
  <c r="AV43" i="8" s="1"/>
  <c r="AV44" i="8" s="1"/>
  <c r="AV45" i="8" s="1"/>
  <c r="AV46" i="8" s="1"/>
  <c r="AV47" i="8" s="1"/>
  <c r="AV48" i="8" s="1"/>
  <c r="AV49" i="8" s="1"/>
  <c r="AV50" i="8" s="1"/>
  <c r="AV51" i="8" s="1"/>
  <c r="AV52" i="8" s="1"/>
  <c r="AV53" i="8" s="1"/>
  <c r="AV54" i="8" s="1"/>
  <c r="AV55" i="8" s="1"/>
  <c r="AV56" i="8" s="1"/>
  <c r="AV57" i="8" s="1"/>
  <c r="AV58" i="8" s="1"/>
  <c r="AV59" i="8" s="1"/>
  <c r="AV60" i="8" s="1"/>
  <c r="AV61" i="8" s="1"/>
  <c r="AV62" i="8" s="1"/>
  <c r="AV63" i="8" s="1"/>
  <c r="AV64" i="8" s="1"/>
  <c r="AV65" i="8" s="1"/>
  <c r="AV66" i="8" s="1"/>
  <c r="AV67" i="8" s="1"/>
  <c r="AV68" i="8" s="1"/>
  <c r="AV69" i="8" s="1"/>
  <c r="AV70" i="8" s="1"/>
  <c r="AV71" i="8" s="1"/>
  <c r="AV72" i="8" s="1"/>
  <c r="AV73" i="8" s="1"/>
  <c r="AV74" i="8" s="1"/>
  <c r="AV75" i="8" s="1"/>
  <c r="AV76" i="8" s="1"/>
  <c r="AV77" i="8" s="1"/>
  <c r="AV78" i="8" s="1"/>
  <c r="AV79" i="8" s="1"/>
  <c r="AV80" i="8" s="1"/>
  <c r="AV81" i="8" s="1"/>
  <c r="AV82" i="8" s="1"/>
  <c r="AV83" i="8" s="1"/>
  <c r="AV84" i="8" s="1"/>
  <c r="AV85" i="8" s="1"/>
  <c r="AV86" i="8" s="1"/>
  <c r="AV87" i="8" s="1"/>
  <c r="AV88" i="8" s="1"/>
  <c r="AV89" i="8" s="1"/>
  <c r="AV90" i="8" s="1"/>
  <c r="AV91" i="8" s="1"/>
  <c r="AV92" i="8" s="1"/>
  <c r="AV93" i="8" s="1"/>
  <c r="AV94" i="8" s="1"/>
  <c r="AV95" i="8" s="1"/>
  <c r="AV96" i="8" s="1"/>
  <c r="AV97" i="8" s="1"/>
  <c r="AV98" i="8" s="1"/>
  <c r="AV99" i="8" s="1"/>
  <c r="AV100" i="8" s="1"/>
  <c r="AV101" i="8" s="1"/>
  <c r="AV102" i="8" s="1"/>
  <c r="AV103" i="8" s="1"/>
  <c r="AZ7" i="8" l="1"/>
  <c r="BA7" i="8" s="1"/>
  <c r="BB7" i="8" s="1"/>
  <c r="BA8" i="8" l="1"/>
  <c r="BA9" i="8" s="1"/>
  <c r="BA10" i="8" s="1"/>
  <c r="BA11" i="8" s="1"/>
  <c r="BA12" i="8" s="1"/>
  <c r="BA13" i="8" s="1"/>
  <c r="BA14" i="8" s="1"/>
  <c r="BA15" i="8" s="1"/>
  <c r="BA16" i="8" s="1"/>
  <c r="BA17" i="8" s="1"/>
  <c r="BA18" i="8" s="1"/>
  <c r="BA19" i="8" s="1"/>
  <c r="BA20" i="8" s="1"/>
  <c r="BA21" i="8" s="1"/>
  <c r="BA22" i="8" s="1"/>
  <c r="BA23" i="8" s="1"/>
  <c r="BA24" i="8" s="1"/>
  <c r="BA25" i="8" s="1"/>
  <c r="BA26" i="8" s="1"/>
  <c r="BA27" i="8" s="1"/>
  <c r="BA28" i="8" s="1"/>
  <c r="BA29" i="8" s="1"/>
  <c r="BA30" i="8" s="1"/>
  <c r="BA31" i="8" s="1"/>
  <c r="BA32" i="8" s="1"/>
  <c r="BA33" i="8" s="1"/>
  <c r="BA34" i="8" s="1"/>
  <c r="BA35" i="8" s="1"/>
  <c r="BA36" i="8" s="1"/>
  <c r="BA37" i="8" s="1"/>
  <c r="BA38" i="8" s="1"/>
  <c r="BA39" i="8" s="1"/>
  <c r="BA40" i="8" s="1"/>
  <c r="BA41" i="8" s="1"/>
  <c r="BA42" i="8" s="1"/>
  <c r="BA43" i="8" s="1"/>
  <c r="BA44" i="8" s="1"/>
  <c r="BA45" i="8" s="1"/>
  <c r="BA46" i="8" s="1"/>
  <c r="BA47" i="8" s="1"/>
  <c r="BA48" i="8" s="1"/>
  <c r="BA49" i="8" s="1"/>
  <c r="BA50" i="8" s="1"/>
  <c r="BA51" i="8" s="1"/>
  <c r="BA52" i="8" s="1"/>
  <c r="BA53" i="8" s="1"/>
  <c r="BA54" i="8" s="1"/>
  <c r="BA55" i="8" s="1"/>
  <c r="BA56" i="8" s="1"/>
  <c r="BA57" i="8" s="1"/>
  <c r="BA58" i="8" s="1"/>
  <c r="BA59" i="8" s="1"/>
  <c r="BA60" i="8" s="1"/>
  <c r="BA61" i="8" s="1"/>
  <c r="BA62" i="8" s="1"/>
  <c r="BA63" i="8" s="1"/>
  <c r="BA64" i="8" s="1"/>
  <c r="BA65" i="8" s="1"/>
  <c r="BA66" i="8" s="1"/>
  <c r="BA67" i="8" s="1"/>
  <c r="BA68" i="8" s="1"/>
  <c r="BA69" i="8" s="1"/>
  <c r="BA70" i="8" s="1"/>
  <c r="BA71" i="8" s="1"/>
  <c r="BA72" i="8" s="1"/>
  <c r="BA73" i="8" s="1"/>
  <c r="BA74" i="8" s="1"/>
  <c r="BA75" i="8" s="1"/>
  <c r="BA76" i="8" s="1"/>
  <c r="BA77" i="8" s="1"/>
  <c r="BA78" i="8" s="1"/>
  <c r="BA79" i="8" s="1"/>
  <c r="BA80" i="8" s="1"/>
  <c r="BA81" i="8" s="1"/>
  <c r="BA82" i="8" s="1"/>
  <c r="BA83" i="8" s="1"/>
  <c r="BA84" i="8" s="1"/>
  <c r="BA85" i="8" s="1"/>
  <c r="BA86" i="8" s="1"/>
  <c r="BA87" i="8" s="1"/>
  <c r="BA88" i="8" s="1"/>
  <c r="BA89" i="8" s="1"/>
  <c r="BA90" i="8" s="1"/>
  <c r="BA91" i="8" s="1"/>
  <c r="BA92" i="8" s="1"/>
  <c r="BA93" i="8" s="1"/>
  <c r="BA94" i="8" s="1"/>
  <c r="BA95" i="8" s="1"/>
  <c r="BA96" i="8" s="1"/>
  <c r="BA97" i="8" s="1"/>
  <c r="BA98" i="8" s="1"/>
  <c r="BA99" i="8" s="1"/>
  <c r="BA100" i="8" s="1"/>
  <c r="BA101" i="8" s="1"/>
  <c r="BA102" i="8" s="1"/>
  <c r="BA103" i="8" s="1"/>
  <c r="AZ8" i="8"/>
  <c r="AZ9" i="8" s="1"/>
  <c r="AZ10" i="8" s="1"/>
  <c r="AZ11" i="8" s="1"/>
  <c r="AZ12" i="8" s="1"/>
  <c r="AZ13" i="8" s="1"/>
  <c r="AZ14" i="8" s="1"/>
  <c r="AZ15" i="8" s="1"/>
  <c r="AZ16" i="8" s="1"/>
  <c r="AZ17" i="8" s="1"/>
  <c r="AZ18" i="8" s="1"/>
  <c r="AZ19" i="8" s="1"/>
  <c r="AZ20" i="8" s="1"/>
  <c r="AZ21" i="8" s="1"/>
  <c r="AZ22" i="8" s="1"/>
  <c r="AZ23" i="8" s="1"/>
  <c r="AZ24" i="8" s="1"/>
  <c r="AZ25" i="8" s="1"/>
  <c r="AZ26" i="8" s="1"/>
  <c r="AZ27" i="8" s="1"/>
  <c r="AZ28" i="8" s="1"/>
  <c r="AZ29" i="8" s="1"/>
  <c r="AZ30" i="8" s="1"/>
  <c r="AZ31" i="8" s="1"/>
  <c r="AZ32" i="8" s="1"/>
  <c r="AZ33" i="8" s="1"/>
  <c r="AZ34" i="8" s="1"/>
  <c r="AZ35" i="8" s="1"/>
  <c r="AZ36" i="8" s="1"/>
  <c r="AZ37" i="8" s="1"/>
  <c r="AZ38" i="8" s="1"/>
  <c r="AZ39" i="8" s="1"/>
  <c r="AZ40" i="8" s="1"/>
  <c r="AZ41" i="8" s="1"/>
  <c r="AZ42" i="8" s="1"/>
  <c r="AZ43" i="8" s="1"/>
  <c r="AZ44" i="8" s="1"/>
  <c r="AZ45" i="8" s="1"/>
  <c r="AZ46" i="8" s="1"/>
  <c r="AZ47" i="8" s="1"/>
  <c r="AZ48" i="8" s="1"/>
  <c r="AZ49" i="8" s="1"/>
  <c r="AZ50" i="8" s="1"/>
  <c r="AZ51" i="8" s="1"/>
  <c r="AZ52" i="8" s="1"/>
  <c r="AZ53" i="8" s="1"/>
  <c r="AZ54" i="8" s="1"/>
  <c r="AZ55" i="8" s="1"/>
  <c r="AZ56" i="8" s="1"/>
  <c r="AZ57" i="8" s="1"/>
  <c r="AZ58" i="8" s="1"/>
  <c r="AZ59" i="8" s="1"/>
  <c r="AZ60" i="8" s="1"/>
  <c r="AZ61" i="8" s="1"/>
  <c r="AZ62" i="8" s="1"/>
  <c r="AZ63" i="8" s="1"/>
  <c r="AZ64" i="8" s="1"/>
  <c r="AZ65" i="8" s="1"/>
  <c r="AZ66" i="8" s="1"/>
  <c r="AZ67" i="8" s="1"/>
  <c r="AZ68" i="8" s="1"/>
  <c r="AZ69" i="8" s="1"/>
  <c r="AZ70" i="8" s="1"/>
  <c r="AZ71" i="8" s="1"/>
  <c r="AZ72" i="8" s="1"/>
  <c r="AZ73" i="8" s="1"/>
  <c r="AZ74" i="8" s="1"/>
  <c r="AZ75" i="8" s="1"/>
  <c r="AZ76" i="8" s="1"/>
  <c r="AZ77" i="8" s="1"/>
  <c r="AZ78" i="8" s="1"/>
  <c r="AZ79" i="8" s="1"/>
  <c r="AZ80" i="8" s="1"/>
  <c r="AZ81" i="8" s="1"/>
  <c r="AZ82" i="8" s="1"/>
  <c r="AZ83" i="8" s="1"/>
  <c r="AZ84" i="8" s="1"/>
  <c r="AZ85" i="8" s="1"/>
  <c r="AZ86" i="8" s="1"/>
  <c r="AZ87" i="8" s="1"/>
  <c r="AZ88" i="8" s="1"/>
  <c r="AZ89" i="8" s="1"/>
  <c r="AZ90" i="8" s="1"/>
  <c r="AZ91" i="8" s="1"/>
  <c r="AZ92" i="8" s="1"/>
  <c r="AZ93" i="8" s="1"/>
  <c r="AZ94" i="8" s="1"/>
  <c r="AZ95" i="8" s="1"/>
  <c r="AZ96" i="8" s="1"/>
  <c r="AZ97" i="8" s="1"/>
  <c r="AZ98" i="8" s="1"/>
  <c r="AZ99" i="8" s="1"/>
  <c r="AZ100" i="8" s="1"/>
  <c r="AZ101" i="8" s="1"/>
  <c r="AZ102" i="8" s="1"/>
  <c r="AZ103" i="8" s="1"/>
  <c r="BB8" i="8"/>
  <c r="BB9" i="8" s="1"/>
  <c r="BB10" i="8" s="1"/>
  <c r="BB11" i="8" s="1"/>
  <c r="BB12" i="8" s="1"/>
  <c r="BB13" i="8" s="1"/>
  <c r="BB14" i="8" s="1"/>
  <c r="BB15" i="8" s="1"/>
  <c r="BB16" i="8" s="1"/>
  <c r="BB17" i="8" s="1"/>
  <c r="BB18" i="8" s="1"/>
  <c r="BB19" i="8" s="1"/>
  <c r="BB20" i="8" s="1"/>
  <c r="BB21" i="8" s="1"/>
  <c r="BB22" i="8" s="1"/>
  <c r="BB23" i="8" s="1"/>
  <c r="BB24" i="8" s="1"/>
  <c r="BB25" i="8" s="1"/>
  <c r="BB26" i="8" s="1"/>
  <c r="BB27" i="8" s="1"/>
  <c r="BB28" i="8" s="1"/>
  <c r="BB29" i="8" s="1"/>
  <c r="BB30" i="8" s="1"/>
  <c r="BB31" i="8" s="1"/>
  <c r="BB32" i="8" s="1"/>
  <c r="BB33" i="8" s="1"/>
  <c r="BB34" i="8" s="1"/>
  <c r="BB35" i="8" s="1"/>
  <c r="BB36" i="8" s="1"/>
  <c r="BB37" i="8" s="1"/>
  <c r="BC7" i="8"/>
  <c r="BD7" i="8" l="1"/>
  <c r="BC8" i="8"/>
  <c r="BC9" i="8" s="1"/>
  <c r="BC10" i="8" s="1"/>
  <c r="BC11" i="8" s="1"/>
  <c r="BC12" i="8" s="1"/>
  <c r="BC13" i="8" s="1"/>
  <c r="BC14" i="8" s="1"/>
  <c r="BC15" i="8" s="1"/>
  <c r="BC16" i="8" s="1"/>
  <c r="BC17" i="8" s="1"/>
  <c r="BC18" i="8" s="1"/>
  <c r="BC19" i="8" s="1"/>
  <c r="BC20" i="8" s="1"/>
  <c r="BC21" i="8" s="1"/>
  <c r="BC22" i="8" s="1"/>
  <c r="BC23" i="8" s="1"/>
  <c r="BC24" i="8" s="1"/>
  <c r="BC25" i="8" s="1"/>
  <c r="BC26" i="8" s="1"/>
  <c r="BC27" i="8" s="1"/>
  <c r="BC28" i="8" s="1"/>
  <c r="BC29" i="8" s="1"/>
  <c r="BC30" i="8" s="1"/>
  <c r="BC31" i="8" s="1"/>
  <c r="BC32" i="8" s="1"/>
  <c r="BC33" i="8" s="1"/>
  <c r="BC34" i="8" s="1"/>
  <c r="BC35" i="8" s="1"/>
  <c r="BC36" i="8" s="1"/>
  <c r="BC37" i="8" s="1"/>
  <c r="BB38" i="8"/>
  <c r="BB39" i="8" s="1"/>
  <c r="BB40" i="8" s="1"/>
  <c r="BB41" i="8" s="1"/>
  <c r="BB42" i="8" s="1"/>
  <c r="BB43" i="8" s="1"/>
  <c r="BB44" i="8" s="1"/>
  <c r="BB45" i="8" s="1"/>
  <c r="BB46" i="8" s="1"/>
  <c r="BB47" i="8" s="1"/>
  <c r="BB48" i="8" s="1"/>
  <c r="BB49" i="8" s="1"/>
  <c r="BB50" i="8" s="1"/>
  <c r="BB51" i="8" s="1"/>
  <c r="BB52" i="8" s="1"/>
  <c r="BB53" i="8" s="1"/>
  <c r="BB54" i="8" s="1"/>
  <c r="BB55" i="8" s="1"/>
  <c r="BB56" i="8" s="1"/>
  <c r="BB57" i="8" s="1"/>
  <c r="BB58" i="8" s="1"/>
  <c r="BB59" i="8" s="1"/>
  <c r="BB60" i="8" s="1"/>
  <c r="BB61" i="8" s="1"/>
  <c r="BB62" i="8" s="1"/>
  <c r="BB63" i="8" s="1"/>
  <c r="BB64" i="8" s="1"/>
  <c r="BB65" i="8" s="1"/>
  <c r="BB66" i="8" s="1"/>
  <c r="BB67" i="8" s="1"/>
  <c r="BB68" i="8" s="1"/>
  <c r="BB69" i="8" s="1"/>
  <c r="BB70" i="8" s="1"/>
  <c r="BB71" i="8" s="1"/>
  <c r="BB72" i="8" s="1"/>
  <c r="BB73" i="8" s="1"/>
  <c r="BB74" i="8" s="1"/>
  <c r="BB75" i="8" s="1"/>
  <c r="BB76" i="8" s="1"/>
  <c r="BB77" i="8" s="1"/>
  <c r="BB78" i="8" s="1"/>
  <c r="BB79" i="8" s="1"/>
  <c r="BB80" i="8" s="1"/>
  <c r="BB81" i="8" s="1"/>
  <c r="BB82" i="8" s="1"/>
  <c r="BB83" i="8" s="1"/>
  <c r="BB84" i="8" s="1"/>
  <c r="BB85" i="8" s="1"/>
  <c r="BB86" i="8" s="1"/>
  <c r="BB87" i="8" s="1"/>
  <c r="BB88" i="8" s="1"/>
  <c r="BB89" i="8" s="1"/>
  <c r="BB90" i="8" s="1"/>
  <c r="BB91" i="8" s="1"/>
  <c r="BB92" i="8" s="1"/>
  <c r="BB93" i="8" s="1"/>
  <c r="BB94" i="8" s="1"/>
  <c r="BB95" i="8" s="1"/>
  <c r="BB96" i="8" s="1"/>
  <c r="BB97" i="8" s="1"/>
  <c r="BB98" i="8" s="1"/>
  <c r="BB99" i="8" s="1"/>
  <c r="BB100" i="8" s="1"/>
  <c r="BB101" i="8" s="1"/>
  <c r="BB102" i="8" s="1"/>
  <c r="BB103" i="8" s="1"/>
  <c r="BC38" i="8" l="1"/>
  <c r="BC39" i="8" s="1"/>
  <c r="BC40" i="8" s="1"/>
  <c r="BC41" i="8" s="1"/>
  <c r="BC42" i="8" s="1"/>
  <c r="BC43" i="8" s="1"/>
  <c r="BC44" i="8" s="1"/>
  <c r="BC45" i="8" s="1"/>
  <c r="BC46" i="8" s="1"/>
  <c r="BC47" i="8" s="1"/>
  <c r="BC48" i="8" s="1"/>
  <c r="BC49" i="8" s="1"/>
  <c r="BC50" i="8" s="1"/>
  <c r="BC51" i="8" s="1"/>
  <c r="BC52" i="8" s="1"/>
  <c r="BC53" i="8" s="1"/>
  <c r="BC54" i="8" s="1"/>
  <c r="BC55" i="8" s="1"/>
  <c r="BC56" i="8" s="1"/>
  <c r="BC57" i="8" s="1"/>
  <c r="BC58" i="8" s="1"/>
  <c r="BC59" i="8" s="1"/>
  <c r="BC60" i="8" s="1"/>
  <c r="BC61" i="8" s="1"/>
  <c r="BC62" i="8" s="1"/>
  <c r="BC63" i="8" s="1"/>
  <c r="BC64" i="8" s="1"/>
  <c r="BC65" i="8" s="1"/>
  <c r="BC66" i="8" s="1"/>
  <c r="BC67" i="8" s="1"/>
  <c r="BC68" i="8" s="1"/>
  <c r="BC69" i="8" s="1"/>
  <c r="BC70" i="8" s="1"/>
  <c r="BC71" i="8" s="1"/>
  <c r="BC72" i="8" s="1"/>
  <c r="BC73" i="8" s="1"/>
  <c r="BC74" i="8" s="1"/>
  <c r="BC75" i="8" s="1"/>
  <c r="BC76" i="8" s="1"/>
  <c r="BC77" i="8" s="1"/>
  <c r="BC78" i="8" s="1"/>
  <c r="BC79" i="8" s="1"/>
  <c r="BC80" i="8" s="1"/>
  <c r="BC81" i="8" s="1"/>
  <c r="BC82" i="8" s="1"/>
  <c r="BC83" i="8" s="1"/>
  <c r="BC84" i="8" s="1"/>
  <c r="BC85" i="8" s="1"/>
  <c r="BC86" i="8" s="1"/>
  <c r="BC87" i="8" s="1"/>
  <c r="BC88" i="8" s="1"/>
  <c r="BC89" i="8" s="1"/>
  <c r="BC90" i="8" s="1"/>
  <c r="BC91" i="8" s="1"/>
  <c r="BC92" i="8" s="1"/>
  <c r="BC93" i="8" s="1"/>
  <c r="BC94" i="8" s="1"/>
  <c r="BC95" i="8" s="1"/>
  <c r="BC96" i="8" s="1"/>
  <c r="BC97" i="8" s="1"/>
  <c r="BC98" i="8" s="1"/>
  <c r="BC99" i="8" s="1"/>
  <c r="BC100" i="8" s="1"/>
  <c r="BC101" i="8" s="1"/>
  <c r="BC102" i="8" s="1"/>
  <c r="BC103" i="8" s="1"/>
  <c r="BD8" i="8"/>
  <c r="BD9" i="8" s="1"/>
  <c r="BD10" i="8" s="1"/>
  <c r="BD11" i="8" s="1"/>
  <c r="BD12" i="8" s="1"/>
  <c r="BD13" i="8" s="1"/>
  <c r="BD14" i="8" s="1"/>
  <c r="BD15" i="8" s="1"/>
  <c r="BD16" i="8" s="1"/>
  <c r="BD17" i="8" s="1"/>
  <c r="BD18" i="8" s="1"/>
  <c r="BD19" i="8" s="1"/>
  <c r="BD20" i="8" s="1"/>
  <c r="BD21" i="8" s="1"/>
  <c r="BD22" i="8" s="1"/>
  <c r="BD23" i="8" s="1"/>
  <c r="BD24" i="8" s="1"/>
  <c r="BD25" i="8" s="1"/>
  <c r="BD26" i="8" s="1"/>
  <c r="BD27" i="8" s="1"/>
  <c r="BD28" i="8" s="1"/>
  <c r="BD29" i="8" s="1"/>
  <c r="BD30" i="8" s="1"/>
  <c r="BD31" i="8" s="1"/>
  <c r="BD32" i="8" s="1"/>
  <c r="BD33" i="8" s="1"/>
  <c r="BD34" i="8" s="1"/>
  <c r="BD35" i="8" s="1"/>
  <c r="BD36" i="8" s="1"/>
  <c r="BD37" i="8" s="1"/>
  <c r="BE7" i="8"/>
  <c r="BF7" i="8" l="1"/>
  <c r="BE8" i="8"/>
  <c r="BE9" i="8" s="1"/>
  <c r="BE10" i="8" s="1"/>
  <c r="BE11" i="8" s="1"/>
  <c r="BE12" i="8" s="1"/>
  <c r="BE13" i="8" s="1"/>
  <c r="BE14" i="8" s="1"/>
  <c r="BE15" i="8" s="1"/>
  <c r="BE16" i="8" s="1"/>
  <c r="BE17" i="8" s="1"/>
  <c r="BE18" i="8" s="1"/>
  <c r="BE19" i="8" s="1"/>
  <c r="BE20" i="8" s="1"/>
  <c r="BE21" i="8" s="1"/>
  <c r="BE22" i="8" s="1"/>
  <c r="BE23" i="8" s="1"/>
  <c r="BE24" i="8" s="1"/>
  <c r="BE25" i="8" s="1"/>
  <c r="BE26" i="8" s="1"/>
  <c r="BE27" i="8" s="1"/>
  <c r="BE28" i="8" s="1"/>
  <c r="BE29" i="8" s="1"/>
  <c r="BE30" i="8" s="1"/>
  <c r="BE31" i="8" s="1"/>
  <c r="BE32" i="8" s="1"/>
  <c r="BE33" i="8" s="1"/>
  <c r="BE34" i="8" s="1"/>
  <c r="BE35" i="8" s="1"/>
  <c r="BE36" i="8" s="1"/>
  <c r="BE37" i="8" s="1"/>
  <c r="BD38" i="8"/>
  <c r="BD39" i="8" s="1"/>
  <c r="BD40" i="8" s="1"/>
  <c r="BD41" i="8" s="1"/>
  <c r="BD42" i="8" s="1"/>
  <c r="BD43" i="8" s="1"/>
  <c r="BD44" i="8" s="1"/>
  <c r="BD45" i="8" s="1"/>
  <c r="BD46" i="8" s="1"/>
  <c r="BD47" i="8" s="1"/>
  <c r="BD48" i="8" s="1"/>
  <c r="BD49" i="8" s="1"/>
  <c r="BD50" i="8" s="1"/>
  <c r="BD51" i="8" s="1"/>
  <c r="BD52" i="8" s="1"/>
  <c r="BD53" i="8" s="1"/>
  <c r="BD54" i="8" s="1"/>
  <c r="BD55" i="8" s="1"/>
  <c r="BD56" i="8" s="1"/>
  <c r="BD57" i="8" s="1"/>
  <c r="BD58" i="8" s="1"/>
  <c r="BD59" i="8" s="1"/>
  <c r="BD60" i="8" s="1"/>
  <c r="BD61" i="8" s="1"/>
  <c r="BD62" i="8" s="1"/>
  <c r="BD63" i="8" s="1"/>
  <c r="BD64" i="8" s="1"/>
  <c r="BD65" i="8" s="1"/>
  <c r="BD66" i="8" s="1"/>
  <c r="BD67" i="8" s="1"/>
  <c r="BD68" i="8" s="1"/>
  <c r="BD69" i="8" s="1"/>
  <c r="BD70" i="8" s="1"/>
  <c r="BD71" i="8" s="1"/>
  <c r="BD72" i="8" s="1"/>
  <c r="BD73" i="8" s="1"/>
  <c r="BD74" i="8" s="1"/>
  <c r="BD75" i="8" s="1"/>
  <c r="BD76" i="8" s="1"/>
  <c r="BD77" i="8" s="1"/>
  <c r="BD78" i="8" s="1"/>
  <c r="BD79" i="8" s="1"/>
  <c r="BD80" i="8" s="1"/>
  <c r="BD81" i="8" s="1"/>
  <c r="BD82" i="8" s="1"/>
  <c r="BD83" i="8" s="1"/>
  <c r="BD84" i="8" s="1"/>
  <c r="BD85" i="8" s="1"/>
  <c r="BD86" i="8" s="1"/>
  <c r="BD87" i="8" s="1"/>
  <c r="BD88" i="8" s="1"/>
  <c r="BD89" i="8" s="1"/>
  <c r="BD90" i="8" s="1"/>
  <c r="BD91" i="8" s="1"/>
  <c r="BD92" i="8" s="1"/>
  <c r="BD93" i="8" s="1"/>
  <c r="BD94" i="8" s="1"/>
  <c r="BD95" i="8" s="1"/>
  <c r="BD96" i="8" s="1"/>
  <c r="BD97" i="8" s="1"/>
  <c r="BD98" i="8" s="1"/>
  <c r="BD99" i="8" s="1"/>
  <c r="BD100" i="8" s="1"/>
  <c r="BD101" i="8" s="1"/>
  <c r="BD102" i="8" s="1"/>
  <c r="BD103" i="8" s="1"/>
  <c r="BE38" i="8" l="1"/>
  <c r="BE39" i="8" s="1"/>
  <c r="BE40" i="8" s="1"/>
  <c r="BE41" i="8" s="1"/>
  <c r="BE42" i="8" s="1"/>
  <c r="BE43" i="8" s="1"/>
  <c r="BE44" i="8" s="1"/>
  <c r="BE45" i="8" s="1"/>
  <c r="BE46" i="8" s="1"/>
  <c r="BE47" i="8" s="1"/>
  <c r="BE48" i="8" s="1"/>
  <c r="BE49" i="8" s="1"/>
  <c r="BE50" i="8" s="1"/>
  <c r="BE51" i="8" s="1"/>
  <c r="BE52" i="8" s="1"/>
  <c r="BE53" i="8" s="1"/>
  <c r="BE54" i="8" s="1"/>
  <c r="BE55" i="8" s="1"/>
  <c r="BE56" i="8" s="1"/>
  <c r="BE57" i="8" s="1"/>
  <c r="BE58" i="8" s="1"/>
  <c r="BE59" i="8" s="1"/>
  <c r="BE60" i="8" s="1"/>
  <c r="BE61" i="8" s="1"/>
  <c r="BE62" i="8" s="1"/>
  <c r="BE63" i="8" s="1"/>
  <c r="BE64" i="8" s="1"/>
  <c r="BE65" i="8" s="1"/>
  <c r="BE66" i="8" s="1"/>
  <c r="BE67" i="8" s="1"/>
  <c r="BE68" i="8" s="1"/>
  <c r="BE69" i="8" s="1"/>
  <c r="BE70" i="8" s="1"/>
  <c r="BE71" i="8" s="1"/>
  <c r="BE72" i="8" s="1"/>
  <c r="BE73" i="8" s="1"/>
  <c r="BE74" i="8" s="1"/>
  <c r="BE75" i="8" s="1"/>
  <c r="BE76" i="8" s="1"/>
  <c r="BE77" i="8" s="1"/>
  <c r="BE78" i="8" s="1"/>
  <c r="BE79" i="8" s="1"/>
  <c r="BE80" i="8" s="1"/>
  <c r="BE81" i="8" s="1"/>
  <c r="BE82" i="8" s="1"/>
  <c r="BE83" i="8" s="1"/>
  <c r="BE84" i="8" s="1"/>
  <c r="BE85" i="8" s="1"/>
  <c r="BE86" i="8" s="1"/>
  <c r="BE87" i="8" s="1"/>
  <c r="BE88" i="8" s="1"/>
  <c r="BE89" i="8" s="1"/>
  <c r="BE90" i="8" s="1"/>
  <c r="BE91" i="8" s="1"/>
  <c r="BE92" i="8" s="1"/>
  <c r="BE93" i="8" s="1"/>
  <c r="BE94" i="8" s="1"/>
  <c r="BE95" i="8" s="1"/>
  <c r="BE96" i="8" s="1"/>
  <c r="BE97" i="8" s="1"/>
  <c r="BE98" i="8" s="1"/>
  <c r="BE99" i="8" s="1"/>
  <c r="BE100" i="8" s="1"/>
  <c r="BE101" i="8" s="1"/>
  <c r="BE102" i="8" s="1"/>
  <c r="BE103" i="8" s="1"/>
  <c r="BF8" i="8"/>
  <c r="BF9" i="8" s="1"/>
  <c r="BF10" i="8" s="1"/>
  <c r="BF11" i="8" s="1"/>
  <c r="BF12" i="8" s="1"/>
  <c r="BF13" i="8" s="1"/>
  <c r="BF14" i="8" s="1"/>
  <c r="BF15" i="8" s="1"/>
  <c r="BF16" i="8" s="1"/>
  <c r="BF17" i="8" s="1"/>
  <c r="BF18" i="8" s="1"/>
  <c r="BF19" i="8" s="1"/>
  <c r="BF20" i="8" s="1"/>
  <c r="BF21" i="8" s="1"/>
  <c r="BF22" i="8" s="1"/>
  <c r="BF23" i="8" s="1"/>
  <c r="BF24" i="8" s="1"/>
  <c r="BF25" i="8" s="1"/>
  <c r="BF26" i="8" s="1"/>
  <c r="BF27" i="8" s="1"/>
  <c r="BF28" i="8" s="1"/>
  <c r="BF29" i="8" s="1"/>
  <c r="BF30" i="8" s="1"/>
  <c r="BF31" i="8" s="1"/>
  <c r="BF32" i="8" s="1"/>
  <c r="BF33" i="8" s="1"/>
  <c r="BF34" i="8" s="1"/>
  <c r="BF35" i="8" s="1"/>
  <c r="BF36" i="8" s="1"/>
  <c r="BF37" i="8" s="1"/>
  <c r="BG7" i="8"/>
  <c r="BG8" i="8" l="1"/>
  <c r="BG9" i="8" s="1"/>
  <c r="BG10" i="8" s="1"/>
  <c r="BG11" i="8" s="1"/>
  <c r="BG12" i="8" s="1"/>
  <c r="BG13" i="8" s="1"/>
  <c r="BG14" i="8" s="1"/>
  <c r="BG15" i="8" s="1"/>
  <c r="BG16" i="8" s="1"/>
  <c r="BG17" i="8" s="1"/>
  <c r="BG18" i="8" s="1"/>
  <c r="BG19" i="8" s="1"/>
  <c r="BG20" i="8" s="1"/>
  <c r="BG21" i="8" s="1"/>
  <c r="BG22" i="8" s="1"/>
  <c r="BG23" i="8" s="1"/>
  <c r="BG24" i="8" s="1"/>
  <c r="BG25" i="8" s="1"/>
  <c r="BG26" i="8" s="1"/>
  <c r="BG27" i="8" s="1"/>
  <c r="BG28" i="8" s="1"/>
  <c r="BG29" i="8" s="1"/>
  <c r="BG30" i="8" s="1"/>
  <c r="BG31" i="8" s="1"/>
  <c r="BG32" i="8" s="1"/>
  <c r="BG33" i="8" s="1"/>
  <c r="BG34" i="8" s="1"/>
  <c r="BG35" i="8" s="1"/>
  <c r="BG36" i="8" s="1"/>
  <c r="BG37" i="8" s="1"/>
  <c r="BH7" i="8"/>
  <c r="BF38" i="8"/>
  <c r="BF39" i="8" s="1"/>
  <c r="BF40" i="8" s="1"/>
  <c r="BF41" i="8" s="1"/>
  <c r="BF42" i="8" s="1"/>
  <c r="BF43" i="8" s="1"/>
  <c r="BF44" i="8" s="1"/>
  <c r="BF45" i="8" s="1"/>
  <c r="BF46" i="8" s="1"/>
  <c r="BF47" i="8" s="1"/>
  <c r="BF48" i="8" s="1"/>
  <c r="BF49" i="8" s="1"/>
  <c r="BF50" i="8" s="1"/>
  <c r="BF51" i="8" s="1"/>
  <c r="BF52" i="8" s="1"/>
  <c r="BF53" i="8" s="1"/>
  <c r="BF54" i="8" s="1"/>
  <c r="BF55" i="8" s="1"/>
  <c r="BF56" i="8" s="1"/>
  <c r="BF57" i="8" s="1"/>
  <c r="BF58" i="8" s="1"/>
  <c r="BF59" i="8" s="1"/>
  <c r="BF60" i="8" s="1"/>
  <c r="BF61" i="8" s="1"/>
  <c r="BF62" i="8" s="1"/>
  <c r="BF63" i="8" s="1"/>
  <c r="BF64" i="8" s="1"/>
  <c r="BF65" i="8" s="1"/>
  <c r="BF66" i="8" s="1"/>
  <c r="BF67" i="8" s="1"/>
  <c r="BF68" i="8" s="1"/>
  <c r="BF69" i="8" s="1"/>
  <c r="BF70" i="8" s="1"/>
  <c r="BF71" i="8" s="1"/>
  <c r="BF72" i="8" s="1"/>
  <c r="BF73" i="8" s="1"/>
  <c r="BF74" i="8" s="1"/>
  <c r="BF75" i="8" s="1"/>
  <c r="BF76" i="8" s="1"/>
  <c r="BF77" i="8" s="1"/>
  <c r="BF78" i="8" s="1"/>
  <c r="BF79" i="8" s="1"/>
  <c r="BF80" i="8" s="1"/>
  <c r="BF81" i="8" s="1"/>
  <c r="BF82" i="8" s="1"/>
  <c r="BF83" i="8" s="1"/>
  <c r="BF84" i="8" s="1"/>
  <c r="BF85" i="8" s="1"/>
  <c r="BF86" i="8" s="1"/>
  <c r="BF87" i="8" s="1"/>
  <c r="BF88" i="8" s="1"/>
  <c r="BF89" i="8" s="1"/>
  <c r="BF90" i="8" s="1"/>
  <c r="BF91" i="8" s="1"/>
  <c r="BF92" i="8" s="1"/>
  <c r="BF93" i="8" s="1"/>
  <c r="BF94" i="8" s="1"/>
  <c r="BF95" i="8" s="1"/>
  <c r="BF96" i="8" s="1"/>
  <c r="BF97" i="8" s="1"/>
  <c r="BF98" i="8" s="1"/>
  <c r="BF99" i="8" s="1"/>
  <c r="BF100" i="8" s="1"/>
  <c r="BF101" i="8" s="1"/>
  <c r="BF102" i="8" s="1"/>
  <c r="BF103" i="8" s="1"/>
  <c r="BI7" i="8" l="1"/>
  <c r="BH8" i="8"/>
  <c r="BH9" i="8" s="1"/>
  <c r="BH10" i="8" s="1"/>
  <c r="BH11" i="8" s="1"/>
  <c r="BH12" i="8" s="1"/>
  <c r="BH13" i="8" s="1"/>
  <c r="BH14" i="8" s="1"/>
  <c r="BH15" i="8" s="1"/>
  <c r="BH16" i="8" s="1"/>
  <c r="BH17" i="8" s="1"/>
  <c r="BH18" i="8" s="1"/>
  <c r="BH19" i="8" s="1"/>
  <c r="BH20" i="8" s="1"/>
  <c r="BH21" i="8" s="1"/>
  <c r="BH22" i="8" s="1"/>
  <c r="BH23" i="8" s="1"/>
  <c r="BH24" i="8" s="1"/>
  <c r="BH25" i="8" s="1"/>
  <c r="BH26" i="8" s="1"/>
  <c r="BH27" i="8" s="1"/>
  <c r="BH28" i="8" s="1"/>
  <c r="BH29" i="8" s="1"/>
  <c r="BH30" i="8" s="1"/>
  <c r="BH31" i="8" s="1"/>
  <c r="BH32" i="8" s="1"/>
  <c r="BH33" i="8" s="1"/>
  <c r="BH34" i="8" s="1"/>
  <c r="BH35" i="8" s="1"/>
  <c r="BH36" i="8" s="1"/>
  <c r="BH37" i="8" s="1"/>
  <c r="BH38" i="8" s="1"/>
  <c r="BH39" i="8" s="1"/>
  <c r="BH40" i="8" s="1"/>
  <c r="BH41" i="8" s="1"/>
  <c r="BH42" i="8" s="1"/>
  <c r="BH43" i="8" s="1"/>
  <c r="BH44" i="8" s="1"/>
  <c r="BH45" i="8" s="1"/>
  <c r="BH46" i="8" s="1"/>
  <c r="BH47" i="8" s="1"/>
  <c r="BH48" i="8" s="1"/>
  <c r="BH49" i="8" s="1"/>
  <c r="BH50" i="8" s="1"/>
  <c r="BH51" i="8" s="1"/>
  <c r="BH52" i="8" s="1"/>
  <c r="BH53" i="8" s="1"/>
  <c r="BH54" i="8" s="1"/>
  <c r="BH55" i="8" s="1"/>
  <c r="BH56" i="8" s="1"/>
  <c r="BH57" i="8" s="1"/>
  <c r="BH58" i="8" s="1"/>
  <c r="BH59" i="8" s="1"/>
  <c r="BH60" i="8" s="1"/>
  <c r="BH61" i="8" s="1"/>
  <c r="BH62" i="8" s="1"/>
  <c r="BH63" i="8" s="1"/>
  <c r="BH64" i="8" s="1"/>
  <c r="BH65" i="8" s="1"/>
  <c r="BH66" i="8" s="1"/>
  <c r="BH67" i="8" s="1"/>
  <c r="BH68" i="8" s="1"/>
  <c r="BH69" i="8" s="1"/>
  <c r="BH70" i="8" s="1"/>
  <c r="BH71" i="8" s="1"/>
  <c r="BH72" i="8" s="1"/>
  <c r="BH73" i="8" s="1"/>
  <c r="BH74" i="8" s="1"/>
  <c r="BH75" i="8" s="1"/>
  <c r="BH76" i="8" s="1"/>
  <c r="BH77" i="8" s="1"/>
  <c r="BH78" i="8" s="1"/>
  <c r="BH79" i="8" s="1"/>
  <c r="BH80" i="8" s="1"/>
  <c r="BH81" i="8" s="1"/>
  <c r="BH82" i="8" s="1"/>
  <c r="BH83" i="8" s="1"/>
  <c r="BH84" i="8" s="1"/>
  <c r="BH85" i="8" s="1"/>
  <c r="BH86" i="8" s="1"/>
  <c r="BH87" i="8" s="1"/>
  <c r="BH88" i="8" s="1"/>
  <c r="BH89" i="8" s="1"/>
  <c r="BH90" i="8" s="1"/>
  <c r="BH91" i="8" s="1"/>
  <c r="BH92" i="8" s="1"/>
  <c r="BH93" i="8" s="1"/>
  <c r="BH94" i="8" s="1"/>
  <c r="BH95" i="8" s="1"/>
  <c r="BH96" i="8" s="1"/>
  <c r="BH97" i="8" s="1"/>
  <c r="BH98" i="8" s="1"/>
  <c r="BH99" i="8" s="1"/>
  <c r="BH100" i="8" s="1"/>
  <c r="BH101" i="8" s="1"/>
  <c r="BH102" i="8" s="1"/>
  <c r="BH103" i="8" s="1"/>
  <c r="BG38" i="8"/>
  <c r="BG39" i="8" s="1"/>
  <c r="BG40" i="8" s="1"/>
  <c r="BG41" i="8" s="1"/>
  <c r="BG42" i="8" s="1"/>
  <c r="BG43" i="8" s="1"/>
  <c r="BG44" i="8" s="1"/>
  <c r="BG45" i="8" s="1"/>
  <c r="BG46" i="8" s="1"/>
  <c r="BG47" i="8" s="1"/>
  <c r="BG48" i="8" s="1"/>
  <c r="BG49" i="8" s="1"/>
  <c r="BG50" i="8" s="1"/>
  <c r="BG51" i="8" s="1"/>
  <c r="BG52" i="8" s="1"/>
  <c r="BG53" i="8" s="1"/>
  <c r="BG54" i="8" s="1"/>
  <c r="BG55" i="8" s="1"/>
  <c r="BG56" i="8" s="1"/>
  <c r="BG57" i="8" s="1"/>
  <c r="BG58" i="8" s="1"/>
  <c r="BG59" i="8" s="1"/>
  <c r="BG60" i="8" s="1"/>
  <c r="BG61" i="8" s="1"/>
  <c r="BG62" i="8" s="1"/>
  <c r="BG63" i="8" s="1"/>
  <c r="BG64" i="8" s="1"/>
  <c r="BG65" i="8" s="1"/>
  <c r="BG66" i="8" s="1"/>
  <c r="BG67" i="8" s="1"/>
  <c r="BG68" i="8" s="1"/>
  <c r="BG69" i="8" s="1"/>
  <c r="BG70" i="8" s="1"/>
  <c r="BG71" i="8" s="1"/>
  <c r="BG72" i="8" s="1"/>
  <c r="BG73" i="8" s="1"/>
  <c r="BG74" i="8" s="1"/>
  <c r="BG75" i="8" s="1"/>
  <c r="BG76" i="8" s="1"/>
  <c r="BG77" i="8" s="1"/>
  <c r="BG78" i="8" s="1"/>
  <c r="BG79" i="8" s="1"/>
  <c r="BG80" i="8" s="1"/>
  <c r="BG81" i="8" s="1"/>
  <c r="BG82" i="8" s="1"/>
  <c r="BG83" i="8" s="1"/>
  <c r="BG84" i="8" s="1"/>
  <c r="BG85" i="8" s="1"/>
  <c r="BG86" i="8" s="1"/>
  <c r="BG87" i="8" s="1"/>
  <c r="BG88" i="8" s="1"/>
  <c r="BG89" i="8" s="1"/>
  <c r="BG90" i="8" s="1"/>
  <c r="BG91" i="8" s="1"/>
  <c r="BG92" i="8" s="1"/>
  <c r="BG93" i="8" s="1"/>
  <c r="BG94" i="8" s="1"/>
  <c r="BG95" i="8" s="1"/>
  <c r="BG96" i="8" s="1"/>
  <c r="BG97" i="8" s="1"/>
  <c r="BG98" i="8" s="1"/>
  <c r="BG99" i="8" s="1"/>
  <c r="BG100" i="8" s="1"/>
  <c r="BG101" i="8" s="1"/>
  <c r="BG102" i="8" s="1"/>
  <c r="BG103" i="8" s="1"/>
  <c r="BI8" i="8" l="1"/>
  <c r="BI9" i="8" s="1"/>
  <c r="BI10" i="8" s="1"/>
  <c r="BI11" i="8" s="1"/>
  <c r="BI12" i="8" s="1"/>
  <c r="BI13" i="8" s="1"/>
  <c r="BI14" i="8" s="1"/>
  <c r="BI15" i="8" s="1"/>
  <c r="BI16" i="8" s="1"/>
  <c r="BI17" i="8" s="1"/>
  <c r="BI18" i="8" s="1"/>
  <c r="BI19" i="8" s="1"/>
  <c r="BI20" i="8" s="1"/>
  <c r="BI21" i="8" s="1"/>
  <c r="BI22" i="8" s="1"/>
  <c r="BI23" i="8" s="1"/>
  <c r="BI24" i="8" s="1"/>
  <c r="BI25" i="8" s="1"/>
  <c r="BI26" i="8" s="1"/>
  <c r="BI27" i="8" s="1"/>
  <c r="BI28" i="8" s="1"/>
  <c r="BI29" i="8" s="1"/>
  <c r="BI30" i="8" s="1"/>
  <c r="BI31" i="8" s="1"/>
  <c r="BI32" i="8" s="1"/>
  <c r="BI33" i="8" s="1"/>
  <c r="BI34" i="8" s="1"/>
  <c r="BI35" i="8" s="1"/>
  <c r="BI36" i="8" s="1"/>
  <c r="BI37" i="8" s="1"/>
  <c r="BI38" i="8" s="1"/>
  <c r="BI39" i="8" s="1"/>
  <c r="BI40" i="8" s="1"/>
  <c r="BI41" i="8" s="1"/>
  <c r="BI42" i="8" s="1"/>
  <c r="BI43" i="8" s="1"/>
  <c r="BI44" i="8" s="1"/>
  <c r="BI45" i="8" s="1"/>
  <c r="BI46" i="8" s="1"/>
  <c r="BI47" i="8" s="1"/>
  <c r="BI48" i="8" s="1"/>
  <c r="BI49" i="8" s="1"/>
  <c r="BI50" i="8" s="1"/>
  <c r="BI51" i="8" s="1"/>
  <c r="BI52" i="8" s="1"/>
  <c r="BI53" i="8" s="1"/>
  <c r="BI54" i="8" s="1"/>
  <c r="BI55" i="8" s="1"/>
  <c r="BI56" i="8" s="1"/>
  <c r="BI57" i="8" s="1"/>
  <c r="BI58" i="8" s="1"/>
  <c r="BI59" i="8" s="1"/>
  <c r="BI60" i="8" s="1"/>
  <c r="BI61" i="8" s="1"/>
  <c r="BI62" i="8" s="1"/>
  <c r="BI63" i="8" s="1"/>
  <c r="BI64" i="8" s="1"/>
  <c r="BI65" i="8" s="1"/>
  <c r="BI66" i="8" s="1"/>
  <c r="BI67" i="8" s="1"/>
  <c r="BI68" i="8" s="1"/>
  <c r="BI69" i="8" s="1"/>
  <c r="BI70" i="8" s="1"/>
  <c r="BI71" i="8" s="1"/>
  <c r="BI72" i="8" s="1"/>
  <c r="BI73" i="8" s="1"/>
  <c r="BI74" i="8" s="1"/>
  <c r="BI75" i="8" s="1"/>
  <c r="BI76" i="8" s="1"/>
  <c r="BI77" i="8" s="1"/>
  <c r="BI78" i="8" s="1"/>
  <c r="BI79" i="8" s="1"/>
  <c r="BI80" i="8" s="1"/>
  <c r="BI81" i="8" s="1"/>
  <c r="BI82" i="8" s="1"/>
  <c r="BI83" i="8" s="1"/>
  <c r="BI84" i="8" s="1"/>
  <c r="BI85" i="8" s="1"/>
  <c r="BI86" i="8" s="1"/>
  <c r="BI87" i="8" s="1"/>
  <c r="BI88" i="8" s="1"/>
  <c r="BI89" i="8" s="1"/>
  <c r="BI90" i="8" s="1"/>
  <c r="BI91" i="8" s="1"/>
  <c r="BI92" i="8" s="1"/>
  <c r="BI93" i="8" s="1"/>
  <c r="BI94" i="8" s="1"/>
  <c r="BI95" i="8" s="1"/>
  <c r="BI96" i="8" s="1"/>
  <c r="BI97" i="8" s="1"/>
  <c r="BI98" i="8" s="1"/>
  <c r="BI99" i="8" s="1"/>
  <c r="BI100" i="8" s="1"/>
  <c r="BI101" i="8" s="1"/>
  <c r="BI102" i="8" s="1"/>
  <c r="BI103" i="8" s="1"/>
  <c r="BJ7" i="8"/>
  <c r="BJ8" i="8" s="1"/>
  <c r="BJ9" i="8" s="1"/>
  <c r="BJ10" i="8" s="1"/>
  <c r="BJ11" i="8" s="1"/>
  <c r="BJ12" i="8" s="1"/>
  <c r="BJ13" i="8" s="1"/>
  <c r="BJ14" i="8" s="1"/>
  <c r="BJ15" i="8" s="1"/>
  <c r="BJ16" i="8" s="1"/>
  <c r="BJ17" i="8" s="1"/>
  <c r="BJ18" i="8" s="1"/>
  <c r="BJ19" i="8" s="1"/>
  <c r="BJ20" i="8" s="1"/>
  <c r="BJ21" i="8" s="1"/>
  <c r="BJ22" i="8" s="1"/>
  <c r="BJ23" i="8" s="1"/>
  <c r="BJ24" i="8" s="1"/>
  <c r="BJ25" i="8" s="1"/>
  <c r="BJ26" i="8" s="1"/>
  <c r="BJ27" i="8" s="1"/>
  <c r="BJ28" i="8" s="1"/>
  <c r="BJ29" i="8" s="1"/>
  <c r="BJ30" i="8" s="1"/>
  <c r="BJ31" i="8" s="1"/>
  <c r="BJ32" i="8" s="1"/>
  <c r="BJ33" i="8" s="1"/>
  <c r="BJ34" i="8" s="1"/>
  <c r="BJ35" i="8" s="1"/>
  <c r="BJ36" i="8" s="1"/>
  <c r="BJ37" i="8" s="1"/>
  <c r="BJ38" i="8" s="1"/>
  <c r="BJ39" i="8" s="1"/>
  <c r="BJ40" i="8" s="1"/>
  <c r="BJ41" i="8" s="1"/>
  <c r="BJ42" i="8" s="1"/>
  <c r="BJ43" i="8" s="1"/>
  <c r="BJ44" i="8" s="1"/>
  <c r="BJ45" i="8" s="1"/>
  <c r="BJ46" i="8" s="1"/>
  <c r="BJ47" i="8" s="1"/>
  <c r="BJ48" i="8" s="1"/>
  <c r="BJ49" i="8" s="1"/>
  <c r="BJ50" i="8" s="1"/>
  <c r="BJ51" i="8" s="1"/>
  <c r="BJ52" i="8" s="1"/>
  <c r="BJ53" i="8" s="1"/>
  <c r="BJ54" i="8" s="1"/>
  <c r="BJ55" i="8" s="1"/>
  <c r="BJ56" i="8" s="1"/>
  <c r="BJ57" i="8" s="1"/>
  <c r="BJ58" i="8" s="1"/>
  <c r="BJ59" i="8" s="1"/>
  <c r="BJ60" i="8" s="1"/>
  <c r="BJ61" i="8" s="1"/>
  <c r="BJ62" i="8" s="1"/>
  <c r="BJ63" i="8" s="1"/>
  <c r="BJ64" i="8" s="1"/>
  <c r="BJ65" i="8" s="1"/>
  <c r="BJ66" i="8" s="1"/>
  <c r="BJ67" i="8" s="1"/>
  <c r="BJ68" i="8" s="1"/>
  <c r="BJ69" i="8" s="1"/>
  <c r="BJ70" i="8" s="1"/>
  <c r="BJ71" i="8" s="1"/>
  <c r="BJ72" i="8" s="1"/>
  <c r="BJ73" i="8" s="1"/>
  <c r="BJ74" i="8" s="1"/>
  <c r="BJ75" i="8" s="1"/>
  <c r="BJ76" i="8" s="1"/>
  <c r="BJ77" i="8" s="1"/>
  <c r="BJ78" i="8" s="1"/>
  <c r="BJ79" i="8" s="1"/>
  <c r="BJ80" i="8" s="1"/>
  <c r="BJ81" i="8" s="1"/>
  <c r="BJ82" i="8" s="1"/>
  <c r="BJ83" i="8" s="1"/>
  <c r="BJ84" i="8" s="1"/>
  <c r="BJ85" i="8" s="1"/>
  <c r="BJ86" i="8" s="1"/>
  <c r="BJ87" i="8" s="1"/>
  <c r="BJ88" i="8" s="1"/>
  <c r="BJ89" i="8" s="1"/>
  <c r="BJ90" i="8" s="1"/>
  <c r="BJ91" i="8" s="1"/>
  <c r="BJ92" i="8" s="1"/>
  <c r="BJ93" i="8" s="1"/>
  <c r="BJ94" i="8" s="1"/>
  <c r="BJ95" i="8" s="1"/>
  <c r="BJ96" i="8" s="1"/>
  <c r="BJ97" i="8" s="1"/>
  <c r="BJ98" i="8" s="1"/>
  <c r="BJ99" i="8" s="1"/>
  <c r="BJ100" i="8" s="1"/>
  <c r="BJ101" i="8" s="1"/>
  <c r="BJ102" i="8" s="1"/>
  <c r="BJ103" i="8" s="1"/>
  <c r="D6" i="8" l="1"/>
  <c r="C163" i="3" l="1"/>
  <c r="D102" i="8"/>
  <c r="D82" i="8"/>
  <c r="D62" i="8"/>
  <c r="D42" i="8"/>
  <c r="D22" i="8"/>
  <c r="D100" i="8"/>
  <c r="D80" i="8"/>
  <c r="D60" i="8"/>
  <c r="D40" i="8"/>
  <c r="D20" i="8"/>
  <c r="D76" i="8"/>
  <c r="D101" i="8"/>
  <c r="D81" i="8"/>
  <c r="D61" i="8"/>
  <c r="D41" i="8"/>
  <c r="D21" i="8"/>
  <c r="D39" i="8"/>
  <c r="D96" i="8"/>
  <c r="D15" i="8"/>
  <c r="D98" i="8"/>
  <c r="D97" i="8"/>
  <c r="D77" i="8"/>
  <c r="D57" i="8"/>
  <c r="D37" i="8"/>
  <c r="D17" i="8"/>
  <c r="D16" i="8"/>
  <c r="D95" i="8"/>
  <c r="D35" i="8"/>
  <c r="D94" i="8"/>
  <c r="D74" i="8"/>
  <c r="D54" i="8"/>
  <c r="D34" i="8"/>
  <c r="D14" i="8"/>
  <c r="D72" i="8"/>
  <c r="D12" i="8"/>
  <c r="D70" i="8"/>
  <c r="D79" i="8"/>
  <c r="D38" i="8"/>
  <c r="D36" i="8"/>
  <c r="D93" i="8"/>
  <c r="D73" i="8"/>
  <c r="D53" i="8"/>
  <c r="D33" i="8"/>
  <c r="D13" i="8"/>
  <c r="D92" i="8"/>
  <c r="D52" i="8"/>
  <c r="D32" i="8"/>
  <c r="D90" i="8"/>
  <c r="D50" i="8"/>
  <c r="D30" i="8"/>
  <c r="D10" i="8"/>
  <c r="D43" i="8"/>
  <c r="D19" i="8"/>
  <c r="D75" i="8"/>
  <c r="D91" i="8"/>
  <c r="D71" i="8"/>
  <c r="D51" i="8"/>
  <c r="D31" i="8"/>
  <c r="D11" i="8"/>
  <c r="D63" i="8"/>
  <c r="D56" i="8"/>
  <c r="D55" i="8"/>
  <c r="D89" i="8"/>
  <c r="D69" i="8"/>
  <c r="D49" i="8"/>
  <c r="D29" i="8"/>
  <c r="D9" i="8"/>
  <c r="D65" i="8"/>
  <c r="D45" i="8"/>
  <c r="D25" i="8"/>
  <c r="D88" i="8"/>
  <c r="D68" i="8"/>
  <c r="D48" i="8"/>
  <c r="D28" i="8"/>
  <c r="D8" i="8"/>
  <c r="D85" i="8"/>
  <c r="D64" i="8"/>
  <c r="D24" i="8"/>
  <c r="D103" i="8"/>
  <c r="D23" i="8"/>
  <c r="D99" i="8"/>
  <c r="D78" i="8"/>
  <c r="D87" i="8"/>
  <c r="D67" i="8"/>
  <c r="D47" i="8"/>
  <c r="D27" i="8"/>
  <c r="D86" i="8"/>
  <c r="D66" i="8"/>
  <c r="D46" i="8"/>
  <c r="D26" i="8"/>
  <c r="D84" i="8"/>
  <c r="D44" i="8"/>
  <c r="D83" i="8"/>
  <c r="D59" i="8"/>
  <c r="D58" i="8"/>
  <c r="D18" i="8"/>
  <c r="E155" i="3"/>
  <c r="E153" i="3"/>
  <c r="E154" i="3"/>
  <c r="E156" i="3"/>
  <c r="E151" i="3"/>
  <c r="E149" i="3"/>
  <c r="E150" i="3"/>
  <c r="E152" i="3"/>
  <c r="E14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2"/>
            <color theme="1"/>
            <rFont val="Calibri"/>
            <family val="2"/>
            <scheme val="minor"/>
          </rPr>
          <t>need Grace to confirm
	-John Sze
----
自己投資贏就粉紅色
保險公司贏就深藍色
	-John Sze
_Marked as resolved_
	-John Sze
_Re-opened_
	-John Sze</t>
        </r>
      </text>
    </comment>
  </commentList>
</comments>
</file>

<file path=xl/sharedStrings.xml><?xml version="1.0" encoding="utf-8"?>
<sst xmlns="http://schemas.openxmlformats.org/spreadsheetml/2006/main" count="1399" uniqueCount="179">
  <si>
    <t>保單年度終結</t>
  </si>
  <si>
    <r>
      <rPr>
        <b/>
        <sz val="12"/>
        <color rgb="FFFFFFFF"/>
        <rFont val="Lexend, Arial"/>
      </rPr>
      <t>年度化回報率</t>
    </r>
    <r>
      <rPr>
        <b/>
        <sz val="12"/>
        <color rgb="FFFF0068"/>
        <rFont val="Lexend, Arial"/>
      </rPr>
      <t>（保證金額）</t>
    </r>
  </si>
  <si>
    <r>
      <rPr>
        <b/>
        <sz val="12"/>
        <color rgb="FFFFFFFF"/>
        <rFont val="Lexend, Arial"/>
      </rPr>
      <t xml:space="preserve">年度化回報率 </t>
    </r>
    <r>
      <rPr>
        <b/>
        <sz val="12"/>
        <color rgb="FFFF0068"/>
        <rFont val="Lexend, Arial"/>
      </rPr>
      <t>（保證+非保證金額）</t>
    </r>
  </si>
  <si>
    <t>65歲</t>
  </si>
  <si>
    <t>以上假設「非保證金額」的實現率為 ⏳</t>
  </si>
  <si>
    <t>🔥 想知自己份保單有幾多回報？立即去下一個分頁！✍🏻</t>
  </si>
  <si>
    <r>
      <rPr>
        <b/>
        <sz val="15"/>
        <color rgb="FFFFFFFF"/>
        <rFont val="Lexend"/>
      </rPr>
      <t xml:space="preserve">   </t>
    </r>
    <r>
      <rPr>
        <b/>
        <sz val="15"/>
        <color rgb="FFFF0068"/>
        <rFont val="Lexend"/>
      </rPr>
      <t xml:space="preserve">簡易版 </t>
    </r>
    <r>
      <rPr>
        <b/>
        <sz val="15"/>
        <color rgb="FFFFFFFF"/>
        <rFont val="Lexend"/>
      </rPr>
      <t>⏳</t>
    </r>
  </si>
  <si>
    <t>1️⃣</t>
  </si>
  <si>
    <t xml:space="preserve"> 輸入個人資料</t>
  </si>
  <si>
    <t xml:space="preserve">  🤔 點喺保單搵 Step 1 同 Step 2 數字？</t>
  </si>
  <si>
    <t>👇🏻 保單例子（內容或與左邊預先輸入嘅內容唔同）</t>
  </si>
  <si>
    <t xml:space="preserve">計劃書上嘅年齡（歲） </t>
  </si>
  <si>
    <t xml:space="preserve">性別 </t>
  </si>
  <si>
    <t>男性</t>
  </si>
  <si>
    <t xml:space="preserve">吸煙狀況 </t>
  </si>
  <si>
    <t>非吸煙人士</t>
  </si>
  <si>
    <t>2️⃣</t>
  </si>
  <si>
    <t xml:space="preserve"> 輸入保單資料 </t>
  </si>
  <si>
    <t xml:space="preserve">保單貨幣 </t>
  </si>
  <si>
    <t>美金</t>
  </si>
  <si>
    <t xml:space="preserve">每年供款金額 </t>
  </si>
  <si>
    <t>保費供款年期（年）</t>
  </si>
  <si>
    <t xml:space="preserve">人壽保額 </t>
  </si>
  <si>
    <t>註：</t>
  </si>
  <si>
    <t>1. 「保費供款年期」係指呢份保單你要供幾多年先可以供完，常見嘅有 5、10、15、20、25年。</t>
  </si>
  <si>
    <t>2. 「人壽保額」係指當你不幸過身，保險公司會提供一筆過賠償畀受益人嘅金額。</t>
  </si>
  <si>
    <t>3️⃣</t>
  </si>
  <si>
    <t xml:space="preserve"> 輸入保單計劃書退保價值</t>
  </si>
  <si>
    <t xml:space="preserve">  🤔 點喺保單搵 Step 3 數字？</t>
  </si>
  <si>
    <t>👇🏻 保單說明摘要圖例子（金額與左邊預先輸入嘅數字唔同）</t>
  </si>
  <si>
    <t>退保價值</t>
  </si>
  <si>
    <t>保證金額</t>
  </si>
  <si>
    <t>當退休後，仔女已經出嚟做嘢，樓又供完，而你又有一定積蓄。</t>
  </si>
  <si>
    <t>4️⃣</t>
  </si>
  <si>
    <t>輸入你心目中「非保證金額」實現率</t>
  </si>
  <si>
    <t>🤔 咩係「實現率」？</t>
  </si>
  <si>
    <t>資料來源：明報</t>
  </si>
  <si>
    <t>可以參考返保監局網站</t>
  </si>
  <si>
    <t>假設「非保證金額」的實現率為 ⏳</t>
  </si>
  <si>
    <r>
      <rPr>
        <b/>
        <sz val="12"/>
        <color rgb="FFFFFFFF"/>
        <rFont val="Lexend"/>
      </rPr>
      <t>年度化回報率</t>
    </r>
    <r>
      <rPr>
        <b/>
        <sz val="12"/>
        <color rgb="FFFF0068"/>
        <rFont val="Lexend"/>
      </rPr>
      <t>（保證金額）</t>
    </r>
  </si>
  <si>
    <r>
      <rPr>
        <b/>
        <sz val="12"/>
        <color rgb="FFFFFFFF"/>
        <rFont val="Lexend"/>
      </rPr>
      <t xml:space="preserve">年度化回報率 </t>
    </r>
    <r>
      <rPr>
        <b/>
        <sz val="12"/>
        <color rgb="FFFF0068"/>
        <rFont val="Lexend"/>
      </rPr>
      <t>（保證+非保證金額）</t>
    </r>
  </si>
  <si>
    <t>🤔 如果你改買Bowtie 定期人壽保，保額一樣，可以慳到幾多保費？</t>
  </si>
  <si>
    <t xml:space="preserve"> Bowtie 定期人壽保總繳保費
（港元計算，B）</t>
  </si>
  <si>
    <t>2. 一般而言，儲蓄人壽有退保價值（如有），定期人壽就冇。</t>
  </si>
  <si>
    <t>5️⃣</t>
  </si>
  <si>
    <t xml:space="preserve"> 輸入「自己投資」嘅預計回報率 </t>
  </si>
  <si>
    <t>平穩（7.1%）</t>
  </si>
  <si>
    <t>數據來源：Vanguard Research</t>
  </si>
  <si>
    <t>🤔 自己投資跑唔跑得贏儲蓄保險？</t>
  </si>
  <si>
    <t>將節省嘅保費「自己投資」</t>
  </si>
  <si>
    <t>「保還保、儲還儲」策略要成功，定期人壽保費夠低都好關鍵</t>
  </si>
  <si>
    <t>🔎「Bowtie 定期人壽保保費平，仲可以上網買，非常方便。不如而家就上網睇一睇？😎</t>
  </si>
  <si>
    <t>👇🏻 延伸閱讀 👇🏻</t>
  </si>
  <si>
    <t>定期人壽Vs終身人壽︰買純保障+這個回報也能「跑贏」儲蓄人壽？</t>
  </si>
  <si>
    <r>
      <rPr>
        <b/>
        <sz val="15"/>
        <color rgb="FFFFFFFF"/>
        <rFont val="Lexend"/>
      </rPr>
      <t xml:space="preserve">   </t>
    </r>
    <r>
      <rPr>
        <b/>
        <sz val="15"/>
        <color rgb="FFFF0068"/>
        <rFont val="Lexend"/>
      </rPr>
      <t xml:space="preserve">進階版 </t>
    </r>
    <r>
      <rPr>
        <b/>
        <sz val="15"/>
        <color rgb="FFFFFFFF"/>
        <rFont val="Lexend"/>
      </rPr>
      <t>⏳</t>
    </r>
  </si>
  <si>
    <t>💡 唔想自己逐個數打？</t>
  </si>
  <si>
    <t>可以用上網工具幫你手，例如喺Google搜尋「PDF轉換為Excel」。</t>
  </si>
  <si>
    <t>70歲</t>
  </si>
  <si>
    <t>75歲</t>
  </si>
  <si>
    <t>80歲</t>
  </si>
  <si>
    <t>85歲</t>
  </si>
  <si>
    <t>90歲</t>
  </si>
  <si>
    <t>95歲</t>
  </si>
  <si>
    <t>100歲</t>
  </si>
  <si>
    <r>
      <rPr>
        <b/>
        <sz val="12"/>
        <color rgb="FFFFFFFF"/>
        <rFont val="Lexend"/>
      </rPr>
      <t>年度化回報率</t>
    </r>
    <r>
      <rPr>
        <b/>
        <sz val="12"/>
        <color rgb="FFFF0068"/>
        <rFont val="Lexend"/>
      </rPr>
      <t>（保證金額）</t>
    </r>
  </si>
  <si>
    <r>
      <rPr>
        <b/>
        <sz val="12"/>
        <color rgb="FFFFFFFF"/>
        <rFont val="Lexend"/>
      </rPr>
      <t xml:space="preserve">年度化回報率 </t>
    </r>
    <r>
      <rPr>
        <b/>
        <sz val="12"/>
        <color rgb="FFFF0068"/>
        <rFont val="Lexend"/>
      </rPr>
      <t>（保證+非保證金額）</t>
    </r>
  </si>
  <si>
    <t>6️⃣</t>
  </si>
  <si>
    <t xml:space="preserve">保單年度或年齡 </t>
  </si>
  <si>
    <t>Value</t>
  </si>
  <si>
    <t>Realisation Rate</t>
  </si>
  <si>
    <t>Gender</t>
  </si>
  <si>
    <t>Smoking Status</t>
  </si>
  <si>
    <t>currency</t>
  </si>
  <si>
    <t>保守（4.7%）</t>
  </si>
  <si>
    <t>吸煙人士</t>
  </si>
  <si>
    <t>港幣</t>
  </si>
  <si>
    <t>女性</t>
  </si>
  <si>
    <t>進取（8.1%）</t>
  </si>
  <si>
    <t>Age</t>
  </si>
  <si>
    <t xml:space="preserve"> </t>
  </si>
  <si>
    <t>Bowtie Plan</t>
  </si>
  <si>
    <t>Currency</t>
  </si>
  <si>
    <t>Monthly_premium</t>
  </si>
  <si>
    <t>Lookup key</t>
  </si>
  <si>
    <t>hkd</t>
  </si>
  <si>
    <t>人壽保</t>
  </si>
  <si>
    <t>rate</t>
  </si>
  <si>
    <t>Cumulative net gain - integer fitting</t>
  </si>
  <si>
    <t>Cumulative net gain - 0.1 fitting</t>
  </si>
  <si>
    <t>Cumulative net gain - 0.01 fitting</t>
  </si>
  <si>
    <t>return rate @</t>
  </si>
  <si>
    <t>Bowtie Premium</t>
  </si>
  <si>
    <t>Savings Premium</t>
  </si>
  <si>
    <t>Premium saved each year (dynamic_age)</t>
  </si>
  <si>
    <t>Premium saved each year (static_age)</t>
  </si>
  <si>
    <t>Cumulative premium saved</t>
  </si>
  <si>
    <t>Cumulative net gain @</t>
  </si>
  <si>
    <t>lowest BTIR rate</t>
  </si>
  <si>
    <t>expected return (dynamic_age)</t>
  </si>
  <si>
    <t>expected return (static_age)</t>
  </si>
  <si>
    <t>Attained Age</t>
  </si>
  <si>
    <t>Policy Year</t>
  </si>
  <si>
    <t>attained_age_or_policy_year</t>
  </si>
  <si>
    <t>policy_year</t>
  </si>
  <si>
    <t>realisation rate</t>
  </si>
  <si>
    <t>Index</t>
  </si>
  <si>
    <t>Return Rate</t>
  </si>
  <si>
    <t>display_name</t>
  </si>
  <si>
    <t>1年</t>
  </si>
  <si>
    <t>2年</t>
  </si>
  <si>
    <t>3年</t>
  </si>
  <si>
    <t>4年</t>
  </si>
  <si>
    <t>5年</t>
  </si>
  <si>
    <t>10年</t>
  </si>
  <si>
    <t>15年</t>
  </si>
  <si>
    <t>20年</t>
  </si>
  <si>
    <t>25年</t>
  </si>
  <si>
    <t>30年</t>
  </si>
  <si>
    <t>[SIMP] Expected realisation rate</t>
  </si>
  <si>
    <t>[ALL] Risk factor selection</t>
  </si>
  <si>
    <t>[ADV] Expected realisation rate</t>
  </si>
  <si>
    <t>[ALL] Currency conversion</t>
  </si>
  <si>
    <t>[ALL] Attained age &amp; policy year</t>
  </si>
  <si>
    <t>[SIMP] Expected investment return rate</t>
  </si>
  <si>
    <t>慳左嘅保費
（A - B）</t>
  </si>
  <si>
    <r>
      <rPr>
        <b/>
        <sz val="16"/>
        <color theme="7"/>
        <rFont val="Lexend"/>
      </rPr>
      <t>✨</t>
    </r>
    <r>
      <rPr>
        <b/>
        <sz val="16"/>
        <color rgb="FF434343"/>
        <rFont val="Lexend"/>
      </rPr>
      <t>你只須按照自己份保單內容，改返</t>
    </r>
    <r>
      <rPr>
        <b/>
        <sz val="16"/>
        <color rgb="FFFF0068"/>
        <rFont val="Lexend"/>
      </rPr>
      <t>淺粉紅格內</t>
    </r>
    <r>
      <rPr>
        <b/>
        <sz val="16"/>
        <color rgb="FF000000"/>
        <rFont val="Lexend"/>
      </rPr>
      <t>嘅資料同數字</t>
    </r>
    <r>
      <rPr>
        <b/>
        <sz val="16"/>
        <color rgb="FF434343"/>
        <rFont val="Lexend"/>
      </rPr>
      <t>。</t>
    </r>
  </si>
  <si>
    <r>
      <rPr>
        <sz val="12"/>
        <color theme="7"/>
        <rFont val="Lexend"/>
      </rPr>
      <t>✨</t>
    </r>
    <r>
      <rPr>
        <sz val="12"/>
        <color rgb="FF434343"/>
        <rFont val="Lexend"/>
      </rPr>
      <t xml:space="preserve"> 每間保險公司嘅非保證金額（紅利）名稱可能唔一樣，甚至多過一個欄，但大家只需要將相關數字相加就可以。</t>
    </r>
  </si>
  <si>
    <r>
      <rPr>
        <sz val="12"/>
        <color theme="7"/>
        <rFont val="Lexend"/>
      </rPr>
      <t>✨</t>
    </r>
    <r>
      <rPr>
        <sz val="12"/>
        <color rgb="FF434343"/>
        <rFont val="Lexend"/>
      </rPr>
      <t xml:space="preserve"> 常見嘅紅利包括周年紅利、復歸紅利、終期紅利、特別紅利等。</t>
    </r>
  </si>
  <si>
    <t>Savings Surrender Value @</t>
  </si>
  <si>
    <t>📝 你份終身人壽儲蓄保險回報有幾好？Bowtie幫你計計數！⏳</t>
  </si>
  <si>
    <t>👇🏻 簡易版計算結果實例* 👇🏻</t>
  </si>
  <si>
    <r>
      <t>💡呢個Excel有兩個分頁：</t>
    </r>
    <r>
      <rPr>
        <b/>
        <sz val="12"/>
        <color rgb="FFFF0068"/>
        <rFont val="Lexend"/>
      </rPr>
      <t>「簡易版」</t>
    </r>
    <r>
      <rPr>
        <sz val="12"/>
        <color rgb="FF000000"/>
        <rFont val="Lexend"/>
      </rPr>
      <t>同</t>
    </r>
    <r>
      <rPr>
        <b/>
        <sz val="12"/>
        <color rgb="FFFF0068"/>
        <rFont val="Lexend"/>
      </rPr>
      <t>「進階版」</t>
    </r>
    <r>
      <rPr>
        <sz val="12"/>
        <color rgb="FF434343"/>
        <rFont val="Lexend"/>
      </rPr>
      <t>。前者適合一般用家，後者適合想獲得更詳細分析的用家。</t>
    </r>
  </si>
  <si>
    <r>
      <rPr>
        <b/>
        <sz val="16"/>
        <color rgb="FFFFC000"/>
        <rFont val="Lexend"/>
      </rPr>
      <t>✨</t>
    </r>
    <r>
      <rPr>
        <b/>
        <sz val="16"/>
        <color rgb="FF434343"/>
        <rFont val="Lexend"/>
      </rPr>
      <t>預先填好嘅資料</t>
    </r>
    <r>
      <rPr>
        <b/>
        <sz val="16"/>
        <color rgb="FF000000"/>
        <rFont val="Lexend"/>
      </rPr>
      <t>來自一份</t>
    </r>
    <r>
      <rPr>
        <b/>
        <sz val="16"/>
        <color rgb="FFFF0068"/>
        <rFont val="Lexend"/>
      </rPr>
      <t>真實終身人壽保單</t>
    </r>
    <r>
      <rPr>
        <b/>
        <sz val="16"/>
        <color rgb="FF434343"/>
        <rFont val="Lexend"/>
      </rPr>
      <t>嘅回報數字，畀大家做例子參考。</t>
    </r>
  </si>
  <si>
    <t>🤔 點解退休（65歲）後就未必需要咁高人壽保額？</t>
  </si>
  <si>
    <t>喺呢種情況下，人壽保險嘅作用就會減少，</t>
  </si>
  <si>
    <t>將（部分）退保攞到嘅錢，用作退休儲備、旅行基金，好好享受人生下半場。</t>
  </si>
  <si>
    <t>非保證金額
（不同紅利喺該保單年度相加後嘅總額）</t>
  </si>
  <si>
    <t>以實現率 70% 為例，即係保險公司喺計劃書話畀 $100「非保證金額」你，但實際派發只有 $70。</t>
  </si>
  <si>
    <t>早前就有研究發現，超過六成產品嘅實現率低於100%，最低嘅實現率更可低至8%。</t>
  </si>
  <si>
    <t>👇🏻 想了解返過往就不同產品嘅實現率？👇🏻</t>
  </si>
  <si>
    <r>
      <t xml:space="preserve">   📝 「保還保、儲還儲」，分分鐘好過買終身人壽儲蓄保險！</t>
    </r>
    <r>
      <rPr>
        <b/>
        <sz val="15"/>
        <color rgb="FFFF0068"/>
        <rFont val="Lexend"/>
      </rPr>
      <t xml:space="preserve"> </t>
    </r>
    <r>
      <rPr>
        <b/>
        <sz val="15"/>
        <color rgb="FFFFFFFF"/>
        <rFont val="Lexend"/>
      </rPr>
      <t>⏳</t>
    </r>
  </si>
  <si>
    <t>終身人壽儲蓄保險總繳保費
（港元計算，A）</t>
  </si>
  <si>
    <t>👇🏻 想知「自己投資」跑唔跑得贏終身人壽儲蓄保險？立即計吓數👇🏻</t>
  </si>
  <si>
    <t>1. 保守 = 4.7%（100% 環球債券）</t>
  </si>
  <si>
    <t>2. 平穩 = 7.1%（60% 環球股票 + 40%環球債券）</t>
  </si>
  <si>
    <t>3. 進取 = 8.1%（100% 環球股票）</t>
  </si>
  <si>
    <r>
      <rPr>
        <sz val="12"/>
        <color rgb="FFFFC000"/>
        <rFont val="Lexend"/>
      </rPr>
      <t>✨</t>
    </r>
    <r>
      <rPr>
        <sz val="12"/>
        <color theme="1"/>
        <rFont val="Lexend"/>
      </rPr>
      <t>提提你，你可以喺</t>
    </r>
    <r>
      <rPr>
        <b/>
        <sz val="12"/>
        <color rgb="FFFF0068"/>
        <rFont val="Lexend"/>
      </rPr>
      <t>「進階版」</t>
    </r>
    <r>
      <rPr>
        <sz val="12"/>
        <color theme="1"/>
        <rFont val="Lexend"/>
      </rPr>
      <t>填寫其他預計回報率</t>
    </r>
    <r>
      <rPr>
        <sz val="12"/>
        <color theme="3" tint="0.249977111117893"/>
        <rFont val="Lexend"/>
      </rPr>
      <t>，作更詳盡嘅估算</t>
    </r>
    <r>
      <rPr>
        <sz val="12"/>
        <color theme="1"/>
        <rFont val="Lexend"/>
      </rPr>
      <t>。</t>
    </r>
  </si>
  <si>
    <t>🤔 自己投資跑唔跑得贏終身人壽儲蓄保險？</t>
  </si>
  <si>
    <t>買終身人壽儲蓄保險</t>
  </si>
  <si>
    <t>3. 「慳左嘅保費（A - B）」數字為正數，代表終身人壽儲蓄保險總繳保費，高於 Bowtie 定期人壽保總繳保費。相反，如該數字為負數， Bowtie 定期人壽保總繳保費，高於終身人壽儲蓄保險總繳保費。</t>
  </si>
  <si>
    <t>資料來源：信報</t>
  </si>
  <si>
    <t>🤔 如果你改買 Bowtie 定期人壽保，保額一樣，可以慳到幾多保費？</t>
  </si>
  <si>
    <t>註：
投資涉及風險。過去表現並不代表將來回報。本計算表僅供說明之用，並只用作表示可能發生之情況，不應被視作或理解為任何投資建議。實際情況、結果或表現可能與預期情況出現重大分別。投資不能保證能賺取利潤。最壞情況下，你的投資可能會變成毫無價值。
使用本計算表亦不應被視為正在進行個人合適性評估，亦不足以構成任何購買保險、投資產品決定的依據。購買任何投資、保險產品或進行有關決定前，你應細閱有關產品銷售文件和產品條款及細則，以了解詳細產品資料及風險因素，並考慮自己的財務狀況、投資經驗及目標後，認為該產品是適合你及/或在需要時，尋求專業協助。
本計算表內任何與回報及相關比較之內容，僅供參考及作教育用途，客戶應參閱相關產品網頁內詳細之條款及細則。請留意不同公司的產品的保障範圍及承保準則等均有所不同，客戶應按個人或實際需要選購相關產品。</t>
  </si>
  <si>
    <r>
      <t>2. 本計算表集中比較保單價值，但部分儲蓄人壽計劃或包含</t>
    </r>
    <r>
      <rPr>
        <strike/>
        <sz val="10"/>
        <color theme="0" tint="-0.34998626667073579"/>
        <rFont val="Lexend"/>
      </rPr>
      <t>括</t>
    </r>
    <r>
      <rPr>
        <sz val="10"/>
        <color theme="0" tint="-0.34998626667073579"/>
        <rFont val="Lexend"/>
      </rPr>
      <t>額外保障，例如危疾保障。客戶於投保前應了解產品特點和保障，切勿僅考慮保單價值。</t>
    </r>
  </si>
  <si>
    <t>3. 本計算表僅用於終身人壽、又或含非保證回報的儲蓄人壽等長期保險產品。</t>
  </si>
  <si>
    <t>所以唔少人會選擇喺65歲提取部分保單價值，</t>
  </si>
  <si>
    <t>1. 上表數字根據Step 2輸入嘅銀碼計算。如保單貨幣屬美元，我哋會將佢乘7.8，轉換成港元作比較。</t>
  </si>
  <si>
    <t xml:space="preserve">自己投資嘅預期回報率 ⏳ </t>
  </si>
  <si>
    <t>以上「自己投資」嘅3個回報率，係根據1901 至 2022 年嘅平均投資回報數據計算，供作參考之用：</t>
  </si>
  <si>
    <t>註：不同投資涉及不同風險，並不適合所有投資者。上述投資回報數據僅供參考，過去表現並不代表將來回報。實際回報可能會根據各種因素而有所不同。</t>
  </si>
  <si>
    <r>
      <t xml:space="preserve">保證加非保證退保價值 (C)
</t>
    </r>
    <r>
      <rPr>
        <i/>
        <sz val="10"/>
        <color rgb="FF434343"/>
        <rFont val="Lexend"/>
      </rPr>
      <t>用你Step4選擇嘅預期紅利實現率計算</t>
    </r>
  </si>
  <si>
    <r>
      <t xml:space="preserve">累積預期總投資價值 (D) 
</t>
    </r>
    <r>
      <rPr>
        <i/>
        <sz val="10"/>
        <color rgb="FF434343"/>
        <rFont val="Lexend"/>
      </rPr>
      <t>用你選擇嘅預期回報率計算</t>
    </r>
  </si>
  <si>
    <t>自己投資額外回報 （預期）
（D - C）</t>
  </si>
  <si>
    <t>回報達標（100%）</t>
  </si>
  <si>
    <t>回報不達標（75%）</t>
  </si>
  <si>
    <t>回報嚴重不達標（50%）</t>
  </si>
  <si>
    <t xml:space="preserve">要跑贏儲蓄保險，每年回報率需要達到 </t>
  </si>
  <si>
    <t xml:space="preserve"> 喺唔同保單年度或年齡，要幾多回報先跑得贏終身人壽儲蓄保險？</t>
  </si>
  <si>
    <t>註：上述計算以你於第4部分選擇的「非保證金額」的實現率。鑒於儲蓄保險涉及非保證回報，屆時實際金額或與計算結果不同，後者只作參考之用。</t>
  </si>
  <si>
    <t>1. 真實終身人壽保單投保人為30歲非吸煙男性，投保一份保障相對簡單的終身人壽保險，供款25年，保額 US$128,000。</t>
  </si>
  <si>
    <t>*以上計算結果是以「簡易版」中預先填好的數字計算，該數字來自一份真實的保單資料。以投保人為30歲非吸煙男性，投保一份保障相對簡單的終身人壽保險，供款25年，保額US$128,000計算，僅作參考之用，並不代表你的保單回報。你可以按照自己保單資料，於「簡易版」同「進階版」輸入相關數字，計算不同保單年度的回報。</t>
  </si>
  <si>
    <t>🔎 如果選擇 Bowtie 定期人壽保，唔會犧牲保障之餘，再將慳到嘅保費自已作投資，會唔會做到更高回報率？😎</t>
  </si>
  <si>
    <t xml:space="preserve">保單年度或退保年齡 </t>
  </si>
  <si>
    <t>註：為了便於進行末部的「保還保，儲還儲」策略比較，本計算表只接受輸入年齡介乎18至65歲。</t>
  </si>
  <si>
    <t>👉🏻 立即前往Bowtie人壽保專頁 👈🏻</t>
  </si>
  <si>
    <t>👇🏻唔識用Excel？想搵人幫手？即睇Excel懶人包👇🏻</t>
  </si>
  <si>
    <t>【儲蓄保險回報計算機】5分鐘計好分紅人壽回報率！</t>
  </si>
  <si>
    <t>註：上述計算並未考慮未來可能的保費調整因素。將來的實際計算結果，或與上述數據有所不同。</t>
  </si>
  <si>
    <t>4. 上述計算並未考慮未來可能的保費調整因素。將來的實際計算結果，或與上述數據有所不同。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</si>
</sst>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&quot;$&quot;#,##0"/>
    <numFmt numFmtId="165" formatCode="[$$-404]#,##0"/>
    <numFmt numFmtId="166" formatCode="0.0%"/>
    <numFmt numFmtId="167" formatCode="0.000%"/>
    <numFmt numFmtId="168" formatCode="&quot;$&quot;#,##0.00"/>
  </numFmts>
  <fonts count="79">
    <font>
      <sz val="12"/>
      <color theme="1"/>
      <name val="Calibri"/>
      <scheme val="minor"/>
    </font>
    <font>
      <b/>
      <sz val="12"/>
      <color theme="1"/>
      <name val="Lexend"/>
    </font>
    <font>
      <sz val="10"/>
      <color theme="1"/>
      <name val="Lexend"/>
    </font>
    <font>
      <b/>
      <sz val="15"/>
      <color rgb="FFFFFFFF"/>
      <name val="Lexend"/>
    </font>
    <font>
      <sz val="12"/>
      <name val="Calibri"/>
      <family val="2"/>
    </font>
    <font>
      <b/>
      <sz val="16"/>
      <color rgb="FF191357"/>
      <name val="Lexend"/>
    </font>
    <font>
      <sz val="12"/>
      <color theme="1"/>
      <name val="Lexend"/>
    </font>
    <font>
      <sz val="12"/>
      <color theme="1"/>
      <name val="Lexend"/>
    </font>
    <font>
      <b/>
      <sz val="12"/>
      <color theme="0"/>
      <name val="Lexend"/>
    </font>
    <font>
      <b/>
      <sz val="12"/>
      <color rgb="FFFFFFFF"/>
      <name val="Lexend"/>
    </font>
    <font>
      <sz val="12"/>
      <color rgb="FF434343"/>
      <name val="Lexend"/>
    </font>
    <font>
      <b/>
      <sz val="12"/>
      <color rgb="FF000000"/>
      <name val="Lexend"/>
    </font>
    <font>
      <b/>
      <sz val="12"/>
      <color rgb="FFFF0068"/>
      <name val="Lexend"/>
    </font>
    <font>
      <sz val="12"/>
      <color rgb="FF191357"/>
      <name val="Lexend"/>
    </font>
    <font>
      <b/>
      <sz val="14"/>
      <color rgb="FF191357"/>
      <name val="Lexend"/>
    </font>
    <font>
      <b/>
      <sz val="16"/>
      <color rgb="FF434343"/>
      <name val="Lexend"/>
    </font>
    <font>
      <b/>
      <sz val="16"/>
      <color rgb="FFFFFFFF"/>
      <name val="Lexend"/>
    </font>
    <font>
      <b/>
      <sz val="12"/>
      <color rgb="FF191357"/>
      <name val="Lexend"/>
    </font>
    <font>
      <sz val="12"/>
      <color rgb="FFFF0068"/>
      <name val="Lexend"/>
    </font>
    <font>
      <sz val="10"/>
      <color rgb="FF999999"/>
      <name val="Lexend"/>
    </font>
    <font>
      <sz val="12"/>
      <color rgb="FF999999"/>
      <name val="Lexend"/>
    </font>
    <font>
      <b/>
      <sz val="14"/>
      <color rgb="FFFF0068"/>
      <name val="Lexend"/>
    </font>
    <font>
      <b/>
      <sz val="12"/>
      <color rgb="FFE83676"/>
      <name val="Lexend"/>
    </font>
    <font>
      <i/>
      <u/>
      <sz val="10"/>
      <color rgb="FFFF0068"/>
      <name val="Lexend"/>
    </font>
    <font>
      <u/>
      <sz val="12"/>
      <color rgb="FFFF0068"/>
      <name val="Lexend"/>
    </font>
    <font>
      <sz val="12"/>
      <color theme="0"/>
      <name val="Lexend"/>
    </font>
    <font>
      <sz val="8"/>
      <color rgb="FF000000"/>
      <name val="Lexend"/>
    </font>
    <font>
      <sz val="12"/>
      <color rgb="FFFFFFFF"/>
      <name val="Lexend"/>
    </font>
    <font>
      <sz val="12"/>
      <color rgb="FF000000"/>
      <name val="Lexend"/>
    </font>
    <font>
      <b/>
      <sz val="12"/>
      <color rgb="FFFF0068"/>
      <name val="Lexend"/>
    </font>
    <font>
      <sz val="12"/>
      <color rgb="FF434343"/>
      <name val="Lexend"/>
    </font>
    <font>
      <i/>
      <u/>
      <sz val="10"/>
      <color rgb="FFFF0068"/>
      <name val="Lexend"/>
    </font>
    <font>
      <b/>
      <sz val="12"/>
      <color rgb="FF434343"/>
      <name val="Lexend"/>
    </font>
    <font>
      <b/>
      <sz val="16"/>
      <color rgb="FF000000"/>
      <name val="Lexend"/>
    </font>
    <font>
      <u/>
      <sz val="12"/>
      <color rgb="FFFF0068"/>
      <name val="Lexend"/>
    </font>
    <font>
      <sz val="12"/>
      <color theme="0"/>
      <name val="Lexend"/>
    </font>
    <font>
      <sz val="12"/>
      <color rgb="FF000000"/>
      <name val="Lexend"/>
    </font>
    <font>
      <b/>
      <sz val="12"/>
      <color theme="1"/>
      <name val="Lexend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  <font>
      <b/>
      <sz val="12"/>
      <color rgb="FFFFFFFF"/>
      <name val="Calibri"/>
      <family val="2"/>
    </font>
    <font>
      <sz val="12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FFFFFF"/>
      <name val="Lexend, Arial"/>
    </font>
    <font>
      <b/>
      <sz val="12"/>
      <color rgb="FFFF0068"/>
      <name val="Lexend, Arial"/>
    </font>
    <font>
      <b/>
      <sz val="15"/>
      <color rgb="FFFF0068"/>
      <name val="Lexend"/>
    </font>
    <font>
      <b/>
      <sz val="16"/>
      <color rgb="FFFF0068"/>
      <name val="Lexend"/>
    </font>
    <font>
      <i/>
      <sz val="10"/>
      <color rgb="FF434343"/>
      <name val="Lexend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name val="Calibri"/>
      <family val="2"/>
    </font>
    <font>
      <b/>
      <sz val="11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Lexend"/>
    </font>
    <font>
      <b/>
      <sz val="16"/>
      <color theme="7"/>
      <name val="Lexend"/>
    </font>
    <font>
      <sz val="12"/>
      <color theme="7"/>
      <name val="Lexend"/>
    </font>
    <font>
      <sz val="10"/>
      <color theme="0" tint="-0.499984740745262"/>
      <name val="Lexend"/>
    </font>
    <font>
      <b/>
      <sz val="16"/>
      <color rgb="FFFFC000"/>
      <name val="Lexend"/>
    </font>
    <font>
      <sz val="12"/>
      <color theme="3" tint="0.249977111117893"/>
      <name val="Lexend"/>
    </font>
    <font>
      <sz val="12"/>
      <color theme="3" tint="0.249977111117893"/>
      <name val="Calibri"/>
      <family val="2"/>
      <scheme val="minor"/>
    </font>
    <font>
      <sz val="12"/>
      <color rgb="FFFFC000"/>
      <name val="Lexend"/>
    </font>
    <font>
      <u/>
      <sz val="12"/>
      <color theme="10"/>
      <name val="Calibri"/>
      <family val="2"/>
      <scheme val="minor"/>
    </font>
    <font>
      <i/>
      <u/>
      <sz val="12"/>
      <color rgb="FFFF0068"/>
      <name val="Calibri"/>
      <family val="2"/>
      <scheme val="minor"/>
    </font>
    <font>
      <sz val="10"/>
      <color theme="0" tint="-0.34998626667073579"/>
      <name val="Lexend"/>
    </font>
    <font>
      <sz val="12"/>
      <color theme="0" tint="-0.34998626667073579"/>
      <name val="Lexend"/>
    </font>
    <font>
      <strike/>
      <sz val="10"/>
      <color theme="0" tint="-0.34998626667073579"/>
      <name val="Lexend"/>
    </font>
    <font>
      <sz val="12"/>
      <color theme="0" tint="-0.34998626667073579"/>
      <name val="Calibri"/>
      <family val="2"/>
    </font>
    <font>
      <sz val="12"/>
      <color theme="0" tint="-0.34998626667073579"/>
      <name val="Calibri"/>
      <family val="2"/>
      <scheme val="minor"/>
    </font>
    <font>
      <sz val="12"/>
      <color theme="1" tint="0.249977111117893"/>
      <name val="Lexend"/>
    </font>
    <font>
      <sz val="12"/>
      <color theme="1" tint="0.249977111117893"/>
      <name val="Calibri"/>
      <family val="2"/>
    </font>
    <font>
      <b/>
      <sz val="16"/>
      <color theme="0" tint="-0.34998626667073579"/>
      <name val="Lexend"/>
    </font>
    <font>
      <sz val="9"/>
      <color theme="6"/>
      <name val="Lexend"/>
    </font>
    <font>
      <b/>
      <u/>
      <sz val="14"/>
      <color rgb="FFFF0068"/>
      <name val="Calibri"/>
      <family val="2"/>
      <scheme val="minor"/>
    </font>
    <font>
      <b/>
      <u/>
      <sz val="16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0068"/>
        <bgColor rgb="FFFF0068"/>
      </patternFill>
    </fill>
    <fill>
      <patternFill patternType="solid">
        <fgColor rgb="FF191357"/>
        <bgColor rgb="FF191357"/>
      </patternFill>
    </fill>
    <fill>
      <patternFill patternType="solid">
        <fgColor rgb="FFF4F6FC"/>
        <bgColor rgb="FFF4F6F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0F6"/>
        <bgColor rgb="FFFFF0F6"/>
      </patternFill>
    </fill>
    <fill>
      <patternFill patternType="solid">
        <fgColor rgb="FFFAFAFA"/>
        <bgColor rgb="FFFAFAFA"/>
      </patternFill>
    </fill>
    <fill>
      <patternFill patternType="solid">
        <fgColor rgb="FFE83676"/>
        <bgColor rgb="FFE83676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E83676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7030A0"/>
        <bgColor rgb="FFE83676"/>
      </patternFill>
    </fill>
    <fill>
      <patternFill patternType="solid">
        <fgColor rgb="FF7030A0"/>
        <bgColor indexed="64"/>
      </patternFill>
    </fill>
    <fill>
      <patternFill patternType="solid">
        <fgColor theme="8" tint="-0.499984740745262"/>
        <bgColor rgb="FFE83676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FFFFFF"/>
      </patternFill>
    </fill>
    <fill>
      <patternFill patternType="solid">
        <fgColor rgb="FFFF0068"/>
        <bgColor indexed="64"/>
      </patternFill>
    </fill>
    <fill>
      <patternFill patternType="solid">
        <fgColor rgb="FF191357"/>
        <bgColor indexed="64"/>
      </patternFill>
    </fill>
    <fill>
      <patternFill patternType="solid">
        <fgColor rgb="FFFFFFFF"/>
        <bgColor indexed="64"/>
      </patternFill>
    </fill>
  </fills>
  <borders count="7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4F6FC"/>
      </left>
      <right/>
      <top style="thin">
        <color rgb="FFF4F6FC"/>
      </top>
      <bottom style="thin">
        <color rgb="FFF4F6FC"/>
      </bottom>
      <diagonal/>
    </border>
    <border>
      <left/>
      <right/>
      <top style="thin">
        <color rgb="FFF4F6FC"/>
      </top>
      <bottom style="thin">
        <color rgb="FFF4F6FC"/>
      </bottom>
      <diagonal/>
    </border>
    <border>
      <left/>
      <right style="thin">
        <color rgb="FFF4F6FC"/>
      </right>
      <top style="thin">
        <color rgb="FFF4F6FC"/>
      </top>
      <bottom style="thin">
        <color rgb="FFF4F6FC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8EAADB"/>
      </top>
      <bottom style="thin">
        <color rgb="FF8EAADB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</borders>
  <cellStyleXfs count="3">
    <xf numFmtId="0" fontId="0" fillId="0" borderId="0"/>
    <xf numFmtId="9" fontId="38" fillId="0" borderId="0" applyFont="0" applyFill="0" applyBorder="0" applyAlignment="0" applyProtection="0"/>
    <xf numFmtId="0" fontId="66" fillId="0" borderId="0" applyNumberFormat="0" applyFill="0" applyBorder="0" applyAlignment="0" applyProtection="0"/>
  </cellStyleXfs>
  <cellXfs count="370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6" fillId="5" borderId="7" xfId="0" applyFont="1" applyFill="1" applyBorder="1"/>
    <xf numFmtId="0" fontId="6" fillId="5" borderId="8" xfId="0" applyFont="1" applyFill="1" applyBorder="1" applyAlignment="1">
      <alignment horizontal="center"/>
    </xf>
    <xf numFmtId="0" fontId="7" fillId="0" borderId="9" xfId="0" applyFont="1" applyBorder="1"/>
    <xf numFmtId="0" fontId="6" fillId="5" borderId="1" xfId="0" applyFont="1" applyFill="1" applyBorder="1" applyAlignment="1">
      <alignment vertical="center"/>
    </xf>
    <xf numFmtId="0" fontId="8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8" fillId="2" borderId="10" xfId="0" applyFont="1" applyFill="1" applyBorder="1" applyAlignment="1">
      <alignment horizontal="center" vertical="center"/>
    </xf>
    <xf numFmtId="10" fontId="10" fillId="5" borderId="10" xfId="0" applyNumberFormat="1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vertical="center"/>
    </xf>
    <xf numFmtId="0" fontId="6" fillId="6" borderId="9" xfId="0" applyFont="1" applyFill="1" applyBorder="1"/>
    <xf numFmtId="0" fontId="6" fillId="6" borderId="13" xfId="0" applyFont="1" applyFill="1" applyBorder="1"/>
    <xf numFmtId="0" fontId="6" fillId="6" borderId="14" xfId="0" applyFont="1" applyFill="1" applyBorder="1"/>
    <xf numFmtId="0" fontId="11" fillId="0" borderId="1" xfId="0" applyFont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6" borderId="16" xfId="0" applyFont="1" applyFill="1" applyBorder="1"/>
    <xf numFmtId="0" fontId="12" fillId="0" borderId="9" xfId="0" applyFont="1" applyBorder="1" applyAlignment="1">
      <alignment horizontal="right" vertical="center"/>
    </xf>
    <xf numFmtId="0" fontId="6" fillId="5" borderId="17" xfId="0" applyFont="1" applyFill="1" applyBorder="1" applyAlignment="1">
      <alignment horizontal="center" vertical="center"/>
    </xf>
    <xf numFmtId="0" fontId="13" fillId="0" borderId="17" xfId="0" applyFont="1" applyBorder="1"/>
    <xf numFmtId="0" fontId="7" fillId="6" borderId="9" xfId="0" applyFont="1" applyFill="1" applyBorder="1"/>
    <xf numFmtId="0" fontId="12" fillId="6" borderId="9" xfId="0" applyFont="1" applyFill="1" applyBorder="1" applyAlignment="1">
      <alignment horizontal="right" vertical="center"/>
    </xf>
    <xf numFmtId="0" fontId="10" fillId="6" borderId="9" xfId="0" applyFont="1" applyFill="1" applyBorder="1" applyAlignment="1">
      <alignment horizontal="left" vertical="center"/>
    </xf>
    <xf numFmtId="0" fontId="9" fillId="6" borderId="9" xfId="0" applyFont="1" applyFill="1" applyBorder="1" applyAlignment="1">
      <alignment vertical="center"/>
    </xf>
    <xf numFmtId="0" fontId="15" fillId="5" borderId="9" xfId="0" applyFont="1" applyFill="1" applyBorder="1" applyAlignment="1">
      <alignment horizontal="left" vertical="center"/>
    </xf>
    <xf numFmtId="0" fontId="16" fillId="6" borderId="9" xfId="0" applyFont="1" applyFill="1" applyBorder="1" applyAlignment="1">
      <alignment vertical="center"/>
    </xf>
    <xf numFmtId="0" fontId="12" fillId="4" borderId="0" xfId="0" applyFont="1" applyFill="1" applyAlignment="1">
      <alignment horizontal="right" vertical="center"/>
    </xf>
    <xf numFmtId="0" fontId="2" fillId="5" borderId="1" xfId="0" applyFont="1" applyFill="1" applyBorder="1"/>
    <xf numFmtId="0" fontId="6" fillId="5" borderId="7" xfId="0" applyFont="1" applyFill="1" applyBorder="1" applyAlignment="1">
      <alignment vertical="center"/>
    </xf>
    <xf numFmtId="0" fontId="10" fillId="5" borderId="7" xfId="0" applyFont="1" applyFill="1" applyBorder="1" applyAlignment="1">
      <alignment horizontal="right" vertical="center"/>
    </xf>
    <xf numFmtId="0" fontId="18" fillId="7" borderId="1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6" fillId="5" borderId="8" xfId="0" applyFont="1" applyFill="1" applyBorder="1"/>
    <xf numFmtId="0" fontId="6" fillId="5" borderId="1" xfId="0" applyFont="1" applyFill="1" applyBorder="1"/>
    <xf numFmtId="0" fontId="10" fillId="5" borderId="1" xfId="0" applyFont="1" applyFill="1" applyBorder="1" applyAlignment="1">
      <alignment horizontal="right" vertical="center"/>
    </xf>
    <xf numFmtId="0" fontId="6" fillId="5" borderId="15" xfId="0" applyFont="1" applyFill="1" applyBorder="1" applyAlignment="1">
      <alignment vertical="center"/>
    </xf>
    <xf numFmtId="164" fontId="18" fillId="7" borderId="10" xfId="0" applyNumberFormat="1" applyFont="1" applyFill="1" applyBorder="1" applyAlignment="1">
      <alignment horizontal="center" vertical="center"/>
    </xf>
    <xf numFmtId="165" fontId="18" fillId="7" borderId="10" xfId="0" applyNumberFormat="1" applyFont="1" applyFill="1" applyBorder="1" applyAlignment="1">
      <alignment horizontal="center" vertical="center"/>
    </xf>
    <xf numFmtId="0" fontId="19" fillId="6" borderId="23" xfId="0" applyFont="1" applyFill="1" applyBorder="1" applyAlignment="1">
      <alignment horizontal="left"/>
    </xf>
    <xf numFmtId="0" fontId="20" fillId="5" borderId="28" xfId="0" applyFont="1" applyFill="1" applyBorder="1"/>
    <xf numFmtId="0" fontId="20" fillId="5" borderId="7" xfId="0" applyFont="1" applyFill="1" applyBorder="1"/>
    <xf numFmtId="0" fontId="20" fillId="5" borderId="1" xfId="0" applyFont="1" applyFill="1" applyBorder="1"/>
    <xf numFmtId="0" fontId="19" fillId="6" borderId="0" xfId="0" applyFont="1" applyFill="1" applyAlignment="1">
      <alignment horizontal="left"/>
    </xf>
    <xf numFmtId="0" fontId="6" fillId="5" borderId="28" xfId="0" applyFont="1" applyFill="1" applyBorder="1"/>
    <xf numFmtId="0" fontId="8" fillId="2" borderId="33" xfId="0" applyFont="1" applyFill="1" applyBorder="1" applyAlignment="1">
      <alignment horizontal="center" vertical="center"/>
    </xf>
    <xf numFmtId="165" fontId="10" fillId="7" borderId="11" xfId="0" applyNumberFormat="1" applyFont="1" applyFill="1" applyBorder="1" applyAlignment="1">
      <alignment horizontal="center" vertical="center"/>
    </xf>
    <xf numFmtId="165" fontId="10" fillId="7" borderId="37" xfId="0" applyNumberFormat="1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left"/>
    </xf>
    <xf numFmtId="0" fontId="6" fillId="5" borderId="9" xfId="0" applyFont="1" applyFill="1" applyBorder="1"/>
    <xf numFmtId="0" fontId="6" fillId="5" borderId="29" xfId="0" applyFont="1" applyFill="1" applyBorder="1"/>
    <xf numFmtId="0" fontId="6" fillId="5" borderId="23" xfId="0" applyFont="1" applyFill="1" applyBorder="1"/>
    <xf numFmtId="0" fontId="6" fillId="5" borderId="0" xfId="0" applyFont="1" applyFill="1"/>
    <xf numFmtId="0" fontId="6" fillId="5" borderId="24" xfId="0" applyFont="1" applyFill="1" applyBorder="1"/>
    <xf numFmtId="0" fontId="6" fillId="0" borderId="9" xfId="0" applyFont="1" applyBorder="1" applyAlignment="1">
      <alignment vertical="center"/>
    </xf>
    <xf numFmtId="0" fontId="2" fillId="5" borderId="8" xfId="0" applyFont="1" applyFill="1" applyBorder="1"/>
    <xf numFmtId="0" fontId="2" fillId="5" borderId="40" xfId="0" applyFont="1" applyFill="1" applyBorder="1"/>
    <xf numFmtId="0" fontId="2" fillId="5" borderId="2" xfId="0" applyFont="1" applyFill="1" applyBorder="1"/>
    <xf numFmtId="0" fontId="8" fillId="3" borderId="11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 wrapText="1"/>
    </xf>
    <xf numFmtId="0" fontId="6" fillId="6" borderId="7" xfId="0" applyFont="1" applyFill="1" applyBorder="1"/>
    <xf numFmtId="0" fontId="6" fillId="6" borderId="8" xfId="0" applyFont="1" applyFill="1" applyBorder="1"/>
    <xf numFmtId="0" fontId="26" fillId="6" borderId="8" xfId="0" applyFont="1" applyFill="1" applyBorder="1" applyAlignment="1">
      <alignment wrapText="1"/>
    </xf>
    <xf numFmtId="0" fontId="1" fillId="5" borderId="7" xfId="0" applyFont="1" applyFill="1" applyBorder="1" applyAlignment="1">
      <alignment horizontal="center"/>
    </xf>
    <xf numFmtId="0" fontId="8" fillId="3" borderId="33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/>
    </xf>
    <xf numFmtId="0" fontId="6" fillId="6" borderId="41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center" vertical="center" wrapText="1"/>
    </xf>
    <xf numFmtId="0" fontId="26" fillId="6" borderId="7" xfId="0" applyFont="1" applyFill="1" applyBorder="1" applyAlignment="1">
      <alignment wrapText="1"/>
    </xf>
    <xf numFmtId="0" fontId="21" fillId="5" borderId="23" xfId="0" applyFont="1" applyFill="1" applyBorder="1" applyAlignment="1">
      <alignment horizontal="center" vertical="center"/>
    </xf>
    <xf numFmtId="0" fontId="21" fillId="5" borderId="28" xfId="0" applyFont="1" applyFill="1" applyBorder="1" applyAlignment="1">
      <alignment horizontal="center" vertical="center"/>
    </xf>
    <xf numFmtId="0" fontId="28" fillId="6" borderId="7" xfId="0" applyFont="1" applyFill="1" applyBorder="1"/>
    <xf numFmtId="0" fontId="6" fillId="5" borderId="1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wrapText="1"/>
    </xf>
    <xf numFmtId="0" fontId="10" fillId="6" borderId="7" xfId="0" applyFont="1" applyFill="1" applyBorder="1"/>
    <xf numFmtId="0" fontId="30" fillId="0" borderId="0" xfId="0" applyFont="1"/>
    <xf numFmtId="0" fontId="10" fillId="5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left" vertical="center"/>
    </xf>
    <xf numFmtId="0" fontId="2" fillId="6" borderId="7" xfId="0" applyFont="1" applyFill="1" applyBorder="1"/>
    <xf numFmtId="0" fontId="6" fillId="6" borderId="1" xfId="0" applyFont="1" applyFill="1" applyBorder="1"/>
    <xf numFmtId="0" fontId="6" fillId="6" borderId="1" xfId="0" applyFont="1" applyFill="1" applyBorder="1" applyAlignment="1">
      <alignment vertical="center"/>
    </xf>
    <xf numFmtId="0" fontId="9" fillId="2" borderId="7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 wrapText="1"/>
    </xf>
    <xf numFmtId="0" fontId="32" fillId="4" borderId="10" xfId="0" applyFont="1" applyFill="1" applyBorder="1" applyAlignment="1">
      <alignment horizontal="center" vertical="center" wrapText="1"/>
    </xf>
    <xf numFmtId="0" fontId="33" fillId="5" borderId="7" xfId="0" applyFont="1" applyFill="1" applyBorder="1" applyAlignment="1">
      <alignment vertical="top" wrapText="1"/>
    </xf>
    <xf numFmtId="0" fontId="22" fillId="6" borderId="9" xfId="0" applyFont="1" applyFill="1" applyBorder="1" applyAlignment="1">
      <alignment horizontal="left"/>
    </xf>
    <xf numFmtId="0" fontId="2" fillId="5" borderId="7" xfId="0" applyFont="1" applyFill="1" applyBorder="1"/>
    <xf numFmtId="0" fontId="6" fillId="5" borderId="7" xfId="0" applyFont="1" applyFill="1" applyBorder="1" applyAlignment="1">
      <alignment horizontal="right"/>
    </xf>
    <xf numFmtId="3" fontId="6" fillId="5" borderId="7" xfId="0" applyNumberFormat="1" applyFont="1" applyFill="1" applyBorder="1" applyAlignment="1">
      <alignment horizontal="center"/>
    </xf>
    <xf numFmtId="0" fontId="6" fillId="5" borderId="30" xfId="0" applyFont="1" applyFill="1" applyBorder="1"/>
    <xf numFmtId="0" fontId="6" fillId="5" borderId="27" xfId="0" applyFont="1" applyFill="1" applyBorder="1"/>
    <xf numFmtId="0" fontId="35" fillId="2" borderId="10" xfId="0" applyFont="1" applyFill="1" applyBorder="1" applyAlignment="1">
      <alignment horizontal="center" vertical="center"/>
    </xf>
    <xf numFmtId="164" fontId="30" fillId="7" borderId="10" xfId="0" applyNumberFormat="1" applyFont="1" applyFill="1" applyBorder="1" applyAlignment="1">
      <alignment horizontal="center" vertical="center"/>
    </xf>
    <xf numFmtId="0" fontId="28" fillId="6" borderId="9" xfId="0" applyFont="1" applyFill="1" applyBorder="1" applyAlignment="1">
      <alignment vertical="center"/>
    </xf>
    <xf numFmtId="0" fontId="6" fillId="5" borderId="28" xfId="0" applyFont="1" applyFill="1" applyBorder="1" applyAlignment="1">
      <alignment vertical="center"/>
    </xf>
    <xf numFmtId="0" fontId="28" fillId="6" borderId="12" xfId="0" applyFont="1" applyFill="1" applyBorder="1"/>
    <xf numFmtId="0" fontId="36" fillId="6" borderId="16" xfId="0" applyFont="1" applyFill="1" applyBorder="1"/>
    <xf numFmtId="0" fontId="28" fillId="6" borderId="12" xfId="0" applyFont="1" applyFill="1" applyBorder="1" applyAlignment="1">
      <alignment vertical="center"/>
    </xf>
    <xf numFmtId="0" fontId="28" fillId="6" borderId="9" xfId="0" applyFont="1" applyFill="1" applyBorder="1"/>
    <xf numFmtId="0" fontId="28" fillId="6" borderId="13" xfId="0" applyFont="1" applyFill="1" applyBorder="1"/>
    <xf numFmtId="0" fontId="6" fillId="6" borderId="7" xfId="0" applyFont="1" applyFill="1" applyBorder="1" applyAlignment="1">
      <alignment vertical="center"/>
    </xf>
    <xf numFmtId="0" fontId="6" fillId="6" borderId="23" xfId="0" applyFont="1" applyFill="1" applyBorder="1"/>
    <xf numFmtId="0" fontId="6" fillId="5" borderId="41" xfId="0" applyFont="1" applyFill="1" applyBorder="1"/>
    <xf numFmtId="0" fontId="33" fillId="5" borderId="7" xfId="0" applyFont="1" applyFill="1" applyBorder="1" applyAlignment="1">
      <alignment vertical="center" wrapText="1"/>
    </xf>
    <xf numFmtId="0" fontId="10" fillId="6" borderId="12" xfId="0" applyFont="1" applyFill="1" applyBorder="1" applyAlignment="1">
      <alignment horizontal="right" vertical="center"/>
    </xf>
    <xf numFmtId="0" fontId="6" fillId="6" borderId="30" xfId="0" applyFont="1" applyFill="1" applyBorder="1"/>
    <xf numFmtId="0" fontId="10" fillId="0" borderId="12" xfId="0" applyFont="1" applyBorder="1" applyAlignment="1">
      <alignment horizontal="right" vertical="center"/>
    </xf>
    <xf numFmtId="10" fontId="18" fillId="0" borderId="10" xfId="0" applyNumberFormat="1" applyFont="1" applyBorder="1" applyAlignment="1">
      <alignment horizontal="center" vertical="center"/>
    </xf>
    <xf numFmtId="0" fontId="39" fillId="0" borderId="0" xfId="0" applyFont="1"/>
    <xf numFmtId="0" fontId="41" fillId="0" borderId="0" xfId="0" applyFont="1"/>
    <xf numFmtId="0" fontId="41" fillId="0" borderId="37" xfId="0" applyFont="1" applyBorder="1"/>
    <xf numFmtId="0" fontId="41" fillId="0" borderId="43" xfId="0" applyFont="1" applyBorder="1"/>
    <xf numFmtId="10" fontId="41" fillId="0" borderId="0" xfId="0" applyNumberFormat="1" applyFont="1"/>
    <xf numFmtId="166" fontId="41" fillId="0" borderId="0" xfId="0" applyNumberFormat="1" applyFont="1"/>
    <xf numFmtId="165" fontId="39" fillId="0" borderId="0" xfId="0" applyNumberFormat="1" applyFont="1"/>
    <xf numFmtId="2" fontId="41" fillId="0" borderId="0" xfId="0" applyNumberFormat="1" applyFont="1"/>
    <xf numFmtId="2" fontId="43" fillId="0" borderId="0" xfId="0" applyNumberFormat="1" applyFont="1"/>
    <xf numFmtId="0" fontId="41" fillId="0" borderId="36" xfId="0" applyFont="1" applyBorder="1"/>
    <xf numFmtId="0" fontId="45" fillId="5" borderId="44" xfId="0" applyFont="1" applyFill="1" applyBorder="1" applyAlignment="1">
      <alignment horizontal="center"/>
    </xf>
    <xf numFmtId="0" fontId="41" fillId="0" borderId="45" xfId="0" applyFont="1" applyBorder="1"/>
    <xf numFmtId="1" fontId="41" fillId="0" borderId="45" xfId="0" applyNumberFormat="1" applyFont="1" applyBorder="1"/>
    <xf numFmtId="0" fontId="6" fillId="0" borderId="30" xfId="0" applyFont="1" applyBorder="1"/>
    <xf numFmtId="0" fontId="6" fillId="10" borderId="29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45" fillId="5" borderId="37" xfId="0" applyFont="1" applyFill="1" applyBorder="1" applyAlignment="1">
      <alignment horizontal="center"/>
    </xf>
    <xf numFmtId="0" fontId="44" fillId="5" borderId="46" xfId="0" applyFont="1" applyFill="1" applyBorder="1" applyAlignment="1">
      <alignment horizontal="center"/>
    </xf>
    <xf numFmtId="0" fontId="45" fillId="5" borderId="46" xfId="0" applyFont="1" applyFill="1" applyBorder="1" applyAlignment="1">
      <alignment horizontal="center"/>
    </xf>
    <xf numFmtId="0" fontId="45" fillId="5" borderId="43" xfId="0" applyFont="1" applyFill="1" applyBorder="1" applyAlignment="1">
      <alignment horizontal="center"/>
    </xf>
    <xf numFmtId="0" fontId="45" fillId="5" borderId="34" xfId="0" applyFont="1" applyFill="1" applyBorder="1" applyAlignment="1">
      <alignment horizontal="center"/>
    </xf>
    <xf numFmtId="0" fontId="45" fillId="5" borderId="47" xfId="0" applyFont="1" applyFill="1" applyBorder="1" applyAlignment="1">
      <alignment horizontal="center"/>
    </xf>
    <xf numFmtId="0" fontId="41" fillId="0" borderId="36" xfId="0" applyFont="1" applyBorder="1" applyAlignment="1">
      <alignment horizontal="right"/>
    </xf>
    <xf numFmtId="0" fontId="42" fillId="9" borderId="37" xfId="0" applyFont="1" applyFill="1" applyBorder="1"/>
    <xf numFmtId="0" fontId="41" fillId="0" borderId="42" xfId="0" applyFont="1" applyBorder="1" applyAlignment="1">
      <alignment horizontal="right"/>
    </xf>
    <xf numFmtId="0" fontId="52" fillId="9" borderId="36" xfId="0" applyFont="1" applyFill="1" applyBorder="1"/>
    <xf numFmtId="0" fontId="54" fillId="12" borderId="7" xfId="0" applyFont="1" applyFill="1" applyBorder="1" applyAlignment="1">
      <alignment horizontal="center" wrapText="1"/>
    </xf>
    <xf numFmtId="0" fontId="55" fillId="11" borderId="0" xfId="0" applyFont="1" applyFill="1"/>
    <xf numFmtId="0" fontId="56" fillId="11" borderId="0" xfId="0" applyFont="1" applyFill="1"/>
    <xf numFmtId="166" fontId="53" fillId="14" borderId="0" xfId="0" applyNumberFormat="1" applyFont="1" applyFill="1"/>
    <xf numFmtId="0" fontId="57" fillId="0" borderId="0" xfId="0" applyFont="1"/>
    <xf numFmtId="10" fontId="53" fillId="14" borderId="0" xfId="0" applyNumberFormat="1" applyFont="1" applyFill="1"/>
    <xf numFmtId="0" fontId="54" fillId="15" borderId="7" xfId="0" applyFont="1" applyFill="1" applyBorder="1" applyAlignment="1">
      <alignment horizontal="center" wrapText="1"/>
    </xf>
    <xf numFmtId="0" fontId="55" fillId="16" borderId="0" xfId="0" applyFont="1" applyFill="1"/>
    <xf numFmtId="0" fontId="54" fillId="17" borderId="0" xfId="0" applyFont="1" applyFill="1" applyAlignment="1">
      <alignment horizontal="center" wrapText="1"/>
    </xf>
    <xf numFmtId="0" fontId="55" fillId="11" borderId="0" xfId="0" applyFont="1" applyFill="1" applyAlignment="1">
      <alignment wrapText="1"/>
    </xf>
    <xf numFmtId="10" fontId="6" fillId="5" borderId="28" xfId="1" applyNumberFormat="1" applyFont="1" applyFill="1" applyBorder="1" applyAlignment="1">
      <alignment vertical="center"/>
    </xf>
    <xf numFmtId="0" fontId="6" fillId="5" borderId="28" xfId="0" applyFont="1" applyFill="1" applyBorder="1" applyAlignment="1">
      <alignment vertical="center" wrapText="1"/>
    </xf>
    <xf numFmtId="167" fontId="6" fillId="5" borderId="28" xfId="1" applyNumberFormat="1" applyFont="1" applyFill="1" applyBorder="1" applyAlignment="1">
      <alignment vertical="center"/>
    </xf>
    <xf numFmtId="0" fontId="55" fillId="18" borderId="0" xfId="0" applyFont="1" applyFill="1"/>
    <xf numFmtId="0" fontId="0" fillId="19" borderId="0" xfId="0" applyFill="1"/>
    <xf numFmtId="165" fontId="39" fillId="0" borderId="0" xfId="0" applyNumberFormat="1" applyFont="1" applyAlignment="1">
      <alignment horizontal="right"/>
    </xf>
    <xf numFmtId="0" fontId="42" fillId="9" borderId="37" xfId="0" applyFont="1" applyFill="1" applyBorder="1" applyAlignment="1">
      <alignment horizontal="center"/>
    </xf>
    <xf numFmtId="0" fontId="42" fillId="9" borderId="36" xfId="0" applyFont="1" applyFill="1" applyBorder="1" applyAlignment="1">
      <alignment horizontal="center"/>
    </xf>
    <xf numFmtId="10" fontId="6" fillId="5" borderId="28" xfId="1" applyNumberFormat="1" applyFont="1" applyFill="1" applyBorder="1"/>
    <xf numFmtId="10" fontId="6" fillId="5" borderId="1" xfId="1" applyNumberFormat="1" applyFont="1" applyFill="1" applyBorder="1"/>
    <xf numFmtId="10" fontId="6" fillId="5" borderId="7" xfId="1" applyNumberFormat="1" applyFont="1" applyFill="1" applyBorder="1"/>
    <xf numFmtId="0" fontId="0" fillId="13" borderId="0" xfId="0" applyFill="1"/>
    <xf numFmtId="0" fontId="55" fillId="13" borderId="0" xfId="0" applyFont="1" applyFill="1"/>
    <xf numFmtId="0" fontId="54" fillId="9" borderId="50" xfId="0" applyFont="1" applyFill="1" applyBorder="1" applyAlignment="1">
      <alignment horizontal="center" wrapText="1"/>
    </xf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54" fillId="9" borderId="51" xfId="0" applyFont="1" applyFill="1" applyBorder="1" applyAlignment="1">
      <alignment horizontal="center" wrapText="1"/>
    </xf>
    <xf numFmtId="0" fontId="40" fillId="9" borderId="51" xfId="0" applyFont="1" applyFill="1" applyBorder="1" applyAlignment="1">
      <alignment horizontal="center" wrapText="1"/>
    </xf>
    <xf numFmtId="3" fontId="41" fillId="0" borderId="52" xfId="0" applyNumberFormat="1" applyFont="1" applyBorder="1"/>
    <xf numFmtId="10" fontId="41" fillId="0" borderId="53" xfId="0" applyNumberFormat="1" applyFont="1" applyBorder="1" applyAlignment="1">
      <alignment horizontal="right"/>
    </xf>
    <xf numFmtId="3" fontId="41" fillId="0" borderId="54" xfId="0" applyNumberFormat="1" applyFont="1" applyBorder="1"/>
    <xf numFmtId="10" fontId="41" fillId="0" borderId="55" xfId="0" applyNumberFormat="1" applyFont="1" applyBorder="1" applyAlignment="1">
      <alignment horizontal="right"/>
    </xf>
    <xf numFmtId="0" fontId="54" fillId="9" borderId="48" xfId="0" applyFont="1" applyFill="1" applyBorder="1" applyAlignment="1">
      <alignment horizontal="center" wrapText="1"/>
    </xf>
    <xf numFmtId="0" fontId="0" fillId="0" borderId="56" xfId="0" applyBorder="1"/>
    <xf numFmtId="0" fontId="51" fillId="0" borderId="56" xfId="0" applyFont="1" applyBorder="1"/>
    <xf numFmtId="0" fontId="40" fillId="9" borderId="49" xfId="0" applyFont="1" applyFill="1" applyBorder="1" applyAlignment="1">
      <alignment horizontal="center"/>
    </xf>
    <xf numFmtId="0" fontId="41" fillId="0" borderId="49" xfId="0" applyFont="1" applyBorder="1"/>
    <xf numFmtId="0" fontId="42" fillId="9" borderId="49" xfId="0" applyFont="1" applyFill="1" applyBorder="1" applyAlignment="1">
      <alignment horizontal="center"/>
    </xf>
    <xf numFmtId="9" fontId="41" fillId="0" borderId="49" xfId="0" applyNumberFormat="1" applyFont="1" applyBorder="1" applyAlignment="1">
      <alignment horizontal="right"/>
    </xf>
    <xf numFmtId="0" fontId="11" fillId="6" borderId="12" xfId="0" applyFont="1" applyFill="1" applyBorder="1" applyAlignment="1">
      <alignment horizontal="right" vertical="center"/>
    </xf>
    <xf numFmtId="0" fontId="36" fillId="6" borderId="14" xfId="0" applyFont="1" applyFill="1" applyBorder="1"/>
    <xf numFmtId="0" fontId="11" fillId="6" borderId="12" xfId="0" applyFont="1" applyFill="1" applyBorder="1" applyAlignment="1">
      <alignment horizontal="center"/>
    </xf>
    <xf numFmtId="0" fontId="6" fillId="5" borderId="22" xfId="0" applyFont="1" applyFill="1" applyBorder="1" applyAlignment="1">
      <alignment horizontal="center" vertical="center"/>
    </xf>
    <xf numFmtId="10" fontId="7" fillId="6" borderId="10" xfId="0" applyNumberFormat="1" applyFont="1" applyFill="1" applyBorder="1" applyAlignment="1">
      <alignment horizontal="center" vertical="center"/>
    </xf>
    <xf numFmtId="10" fontId="7" fillId="6" borderId="37" xfId="0" applyNumberFormat="1" applyFont="1" applyFill="1" applyBorder="1" applyAlignment="1">
      <alignment horizontal="center" vertical="center"/>
    </xf>
    <xf numFmtId="10" fontId="1" fillId="6" borderId="10" xfId="0" applyNumberFormat="1" applyFont="1" applyFill="1" applyBorder="1" applyAlignment="1">
      <alignment horizontal="center" vertical="center"/>
    </xf>
    <xf numFmtId="10" fontId="37" fillId="6" borderId="37" xfId="0" applyNumberFormat="1" applyFont="1" applyFill="1" applyBorder="1" applyAlignment="1">
      <alignment horizontal="center" vertical="center"/>
    </xf>
    <xf numFmtId="10" fontId="58" fillId="6" borderId="37" xfId="0" applyNumberFormat="1" applyFont="1" applyFill="1" applyBorder="1" applyAlignment="1">
      <alignment horizontal="center" vertical="center"/>
    </xf>
    <xf numFmtId="164" fontId="6" fillId="6" borderId="10" xfId="0" applyNumberFormat="1" applyFont="1" applyFill="1" applyBorder="1" applyAlignment="1">
      <alignment horizontal="center" vertical="center"/>
    </xf>
    <xf numFmtId="164" fontId="6" fillId="6" borderId="11" xfId="0" applyNumberFormat="1" applyFont="1" applyFill="1" applyBorder="1" applyAlignment="1">
      <alignment horizontal="center" vertical="center" wrapText="1"/>
    </xf>
    <xf numFmtId="164" fontId="27" fillId="2" borderId="11" xfId="0" applyNumberFormat="1" applyFont="1" applyFill="1" applyBorder="1" applyAlignment="1">
      <alignment horizontal="center" vertical="center" wrapText="1"/>
    </xf>
    <xf numFmtId="164" fontId="27" fillId="2" borderId="37" xfId="0" applyNumberFormat="1" applyFont="1" applyFill="1" applyBorder="1" applyAlignment="1">
      <alignment horizontal="center" vertical="center" wrapText="1"/>
    </xf>
    <xf numFmtId="164" fontId="1" fillId="6" borderId="35" xfId="0" applyNumberFormat="1" applyFont="1" applyFill="1" applyBorder="1" applyAlignment="1">
      <alignment horizontal="center" vertical="center"/>
    </xf>
    <xf numFmtId="164" fontId="1" fillId="6" borderId="11" xfId="0" applyNumberFormat="1" applyFont="1" applyFill="1" applyBorder="1" applyAlignment="1">
      <alignment horizontal="center" vertical="center" wrapText="1"/>
    </xf>
    <xf numFmtId="164" fontId="9" fillId="2" borderId="37" xfId="0" applyNumberFormat="1" applyFont="1" applyFill="1" applyBorder="1" applyAlignment="1">
      <alignment horizontal="center" vertical="center" wrapText="1"/>
    </xf>
    <xf numFmtId="164" fontId="6" fillId="6" borderId="35" xfId="0" applyNumberFormat="1" applyFont="1" applyFill="1" applyBorder="1" applyAlignment="1">
      <alignment horizontal="center" vertical="center"/>
    </xf>
    <xf numFmtId="165" fontId="6" fillId="6" borderId="10" xfId="0" applyNumberFormat="1" applyFont="1" applyFill="1" applyBorder="1" applyAlignment="1">
      <alignment horizontal="center" vertical="center"/>
    </xf>
    <xf numFmtId="164" fontId="6" fillId="6" borderId="11" xfId="0" applyNumberFormat="1" applyFont="1" applyFill="1" applyBorder="1" applyAlignment="1">
      <alignment horizontal="center" vertical="center"/>
    </xf>
    <xf numFmtId="164" fontId="9" fillId="2" borderId="11" xfId="0" applyNumberFormat="1" applyFont="1" applyFill="1" applyBorder="1" applyAlignment="1">
      <alignment horizontal="center" vertical="center"/>
    </xf>
    <xf numFmtId="164" fontId="9" fillId="2" borderId="37" xfId="0" applyNumberFormat="1" applyFont="1" applyFill="1" applyBorder="1" applyAlignment="1">
      <alignment horizontal="center" vertical="center"/>
    </xf>
    <xf numFmtId="165" fontId="6" fillId="6" borderId="11" xfId="0" applyNumberFormat="1" applyFont="1" applyFill="1" applyBorder="1" applyAlignment="1">
      <alignment horizontal="center" vertical="center"/>
    </xf>
    <xf numFmtId="165" fontId="9" fillId="2" borderId="11" xfId="0" applyNumberFormat="1" applyFont="1" applyFill="1" applyBorder="1" applyAlignment="1">
      <alignment horizontal="center" vertical="center"/>
    </xf>
    <xf numFmtId="165" fontId="6" fillId="6" borderId="35" xfId="0" applyNumberFormat="1" applyFont="1" applyFill="1" applyBorder="1" applyAlignment="1">
      <alignment horizontal="center" vertical="center"/>
    </xf>
    <xf numFmtId="165" fontId="6" fillId="6" borderId="37" xfId="0" applyNumberFormat="1" applyFont="1" applyFill="1" applyBorder="1" applyAlignment="1">
      <alignment horizontal="center" vertical="center"/>
    </xf>
    <xf numFmtId="165" fontId="9" fillId="2" borderId="37" xfId="0" applyNumberFormat="1" applyFont="1" applyFill="1" applyBorder="1" applyAlignment="1">
      <alignment horizontal="center" vertical="center"/>
    </xf>
    <xf numFmtId="164" fontId="6" fillId="6" borderId="37" xfId="0" applyNumberFormat="1" applyFont="1" applyFill="1" applyBorder="1" applyAlignment="1">
      <alignment horizontal="center" vertical="center" wrapText="1"/>
    </xf>
    <xf numFmtId="164" fontId="1" fillId="6" borderId="37" xfId="0" applyNumberFormat="1" applyFont="1" applyFill="1" applyBorder="1" applyAlignment="1">
      <alignment horizontal="center" vertical="center" wrapText="1"/>
    </xf>
    <xf numFmtId="10" fontId="6" fillId="6" borderId="35" xfId="0" applyNumberFormat="1" applyFont="1" applyFill="1" applyBorder="1" applyAlignment="1">
      <alignment horizontal="center" vertical="center"/>
    </xf>
    <xf numFmtId="10" fontId="6" fillId="6" borderId="37" xfId="0" applyNumberFormat="1" applyFont="1" applyFill="1" applyBorder="1" applyAlignment="1">
      <alignment horizontal="center" vertical="center"/>
    </xf>
    <xf numFmtId="10" fontId="1" fillId="6" borderId="35" xfId="0" applyNumberFormat="1" applyFont="1" applyFill="1" applyBorder="1" applyAlignment="1">
      <alignment horizontal="center" vertical="center"/>
    </xf>
    <xf numFmtId="10" fontId="1" fillId="6" borderId="37" xfId="0" applyNumberFormat="1" applyFont="1" applyFill="1" applyBorder="1" applyAlignment="1">
      <alignment horizontal="center" vertical="center"/>
    </xf>
    <xf numFmtId="0" fontId="4" fillId="10" borderId="26" xfId="0" applyFont="1" applyFill="1" applyBorder="1"/>
    <xf numFmtId="0" fontId="4" fillId="10" borderId="22" xfId="0" applyFont="1" applyFill="1" applyBorder="1"/>
    <xf numFmtId="0" fontId="6" fillId="5" borderId="42" xfId="0" applyFont="1" applyFill="1" applyBorder="1"/>
    <xf numFmtId="0" fontId="61" fillId="5" borderId="7" xfId="0" applyFont="1" applyFill="1" applyBorder="1"/>
    <xf numFmtId="0" fontId="20" fillId="5" borderId="42" xfId="0" applyFont="1" applyFill="1" applyBorder="1"/>
    <xf numFmtId="0" fontId="0" fillId="10" borderId="0" xfId="0" applyFill="1"/>
    <xf numFmtId="0" fontId="63" fillId="5" borderId="7" xfId="0" applyFont="1" applyFill="1" applyBorder="1"/>
    <xf numFmtId="0" fontId="64" fillId="0" borderId="0" xfId="0" applyFont="1"/>
    <xf numFmtId="0" fontId="6" fillId="5" borderId="42" xfId="0" applyFont="1" applyFill="1" applyBorder="1" applyAlignment="1">
      <alignment horizontal="center" vertical="center" wrapText="1"/>
    </xf>
    <xf numFmtId="0" fontId="31" fillId="5" borderId="42" xfId="0" applyFont="1" applyFill="1" applyBorder="1" applyAlignment="1">
      <alignment horizontal="left" vertical="center"/>
    </xf>
    <xf numFmtId="0" fontId="6" fillId="20" borderId="42" xfId="0" applyFont="1" applyFill="1" applyBorder="1"/>
    <xf numFmtId="0" fontId="10" fillId="5" borderId="1" xfId="0" applyFont="1" applyFill="1" applyBorder="1" applyAlignment="1">
      <alignment horizontal="left" vertical="center"/>
    </xf>
    <xf numFmtId="0" fontId="6" fillId="21" borderId="42" xfId="0" applyFont="1" applyFill="1" applyBorder="1"/>
    <xf numFmtId="0" fontId="19" fillId="21" borderId="42" xfId="0" applyFont="1" applyFill="1" applyBorder="1" applyAlignment="1">
      <alignment vertical="center"/>
    </xf>
    <xf numFmtId="0" fontId="21" fillId="21" borderId="42" xfId="0" applyFont="1" applyFill="1" applyBorder="1" applyAlignment="1">
      <alignment horizontal="center" vertical="center"/>
    </xf>
    <xf numFmtId="0" fontId="4" fillId="10" borderId="42" xfId="0" applyFont="1" applyFill="1" applyBorder="1"/>
    <xf numFmtId="0" fontId="69" fillId="5" borderId="42" xfId="0" applyFont="1" applyFill="1" applyBorder="1"/>
    <xf numFmtId="0" fontId="68" fillId="5" borderId="42" xfId="0" applyFont="1" applyFill="1" applyBorder="1"/>
    <xf numFmtId="0" fontId="71" fillId="10" borderId="26" xfId="0" applyFont="1" applyFill="1" applyBorder="1"/>
    <xf numFmtId="0" fontId="71" fillId="10" borderId="22" xfId="0" applyFont="1" applyFill="1" applyBorder="1"/>
    <xf numFmtId="0" fontId="72" fillId="0" borderId="0" xfId="0" applyFont="1"/>
    <xf numFmtId="0" fontId="68" fillId="21" borderId="42" xfId="0" applyFont="1" applyFill="1" applyBorder="1" applyAlignment="1">
      <alignment vertical="center"/>
    </xf>
    <xf numFmtId="0" fontId="68" fillId="5" borderId="42" xfId="0" applyFont="1" applyFill="1" applyBorder="1" applyAlignment="1">
      <alignment horizontal="left" vertical="center"/>
    </xf>
    <xf numFmtId="0" fontId="39" fillId="0" borderId="37" xfId="0" applyFont="1" applyBorder="1"/>
    <xf numFmtId="0" fontId="39" fillId="0" borderId="43" xfId="0" applyFont="1" applyBorder="1"/>
    <xf numFmtId="0" fontId="69" fillId="5" borderId="7" xfId="0" applyFont="1" applyFill="1" applyBorder="1"/>
    <xf numFmtId="0" fontId="68" fillId="5" borderId="7" xfId="0" applyFont="1" applyFill="1" applyBorder="1"/>
    <xf numFmtId="168" fontId="18" fillId="7" borderId="10" xfId="0" applyNumberFormat="1" applyFont="1" applyFill="1" applyBorder="1" applyAlignment="1">
      <alignment horizontal="center" vertical="center"/>
    </xf>
    <xf numFmtId="0" fontId="69" fillId="10" borderId="7" xfId="0" applyFont="1" applyFill="1" applyBorder="1"/>
    <xf numFmtId="0" fontId="69" fillId="10" borderId="30" xfId="0" applyFont="1" applyFill="1" applyBorder="1"/>
    <xf numFmtId="0" fontId="75" fillId="10" borderId="7" xfId="0" applyFont="1" applyFill="1" applyBorder="1" applyAlignment="1">
      <alignment vertical="top" wrapText="1"/>
    </xf>
    <xf numFmtId="0" fontId="72" fillId="10" borderId="0" xfId="0" applyFont="1" applyFill="1"/>
    <xf numFmtId="10" fontId="32" fillId="5" borderId="10" xfId="0" applyNumberFormat="1" applyFont="1" applyFill="1" applyBorder="1" applyAlignment="1">
      <alignment horizontal="center" vertical="center"/>
    </xf>
    <xf numFmtId="0" fontId="61" fillId="5" borderId="7" xfId="0" applyFont="1" applyFill="1" applyBorder="1" applyAlignment="1">
      <alignment vertical="top" wrapText="1"/>
    </xf>
    <xf numFmtId="0" fontId="61" fillId="5" borderId="7" xfId="0" applyFont="1" applyFill="1" applyBorder="1" applyAlignment="1">
      <alignment vertical="top"/>
    </xf>
    <xf numFmtId="0" fontId="76" fillId="5" borderId="7" xfId="0" applyFont="1" applyFill="1" applyBorder="1"/>
    <xf numFmtId="0" fontId="76" fillId="5" borderId="7" xfId="0" applyFont="1" applyFill="1" applyBorder="1" applyAlignment="1">
      <alignment horizontal="left" indent="1"/>
    </xf>
    <xf numFmtId="0" fontId="33" fillId="5" borderId="42" xfId="0" applyFont="1" applyFill="1" applyBorder="1" applyAlignment="1">
      <alignment vertical="top" wrapText="1"/>
    </xf>
    <xf numFmtId="0" fontId="6" fillId="6" borderId="42" xfId="0" applyFont="1" applyFill="1" applyBorder="1"/>
    <xf numFmtId="0" fontId="26" fillId="6" borderId="42" xfId="0" applyFont="1" applyFill="1" applyBorder="1" applyAlignment="1">
      <alignment wrapText="1"/>
    </xf>
    <xf numFmtId="0" fontId="68" fillId="6" borderId="57" xfId="0" applyFont="1" applyFill="1" applyBorder="1" applyAlignment="1">
      <alignment horizontal="left" vertical="top" wrapText="1"/>
    </xf>
    <xf numFmtId="0" fontId="68" fillId="6" borderId="58" xfId="0" applyFont="1" applyFill="1" applyBorder="1" applyAlignment="1">
      <alignment horizontal="left" vertical="top" wrapText="1"/>
    </xf>
    <xf numFmtId="0" fontId="68" fillId="6" borderId="59" xfId="0" applyFont="1" applyFill="1" applyBorder="1" applyAlignment="1">
      <alignment horizontal="left" vertical="top" wrapText="1"/>
    </xf>
    <xf numFmtId="0" fontId="68" fillId="6" borderId="60" xfId="0" applyFont="1" applyFill="1" applyBorder="1" applyAlignment="1">
      <alignment horizontal="left" vertical="top" wrapText="1"/>
    </xf>
    <xf numFmtId="0" fontId="68" fillId="6" borderId="42" xfId="0" applyFont="1" applyFill="1" applyBorder="1" applyAlignment="1">
      <alignment horizontal="left" vertical="top" wrapText="1"/>
    </xf>
    <xf numFmtId="0" fontId="68" fillId="6" borderId="31" xfId="0" applyFont="1" applyFill="1" applyBorder="1" applyAlignment="1">
      <alignment horizontal="left" vertical="top" wrapText="1"/>
    </xf>
    <xf numFmtId="0" fontId="68" fillId="6" borderId="61" xfId="0" applyFont="1" applyFill="1" applyBorder="1" applyAlignment="1">
      <alignment horizontal="left" vertical="top" wrapText="1"/>
    </xf>
    <xf numFmtId="0" fontId="68" fillId="6" borderId="39" xfId="0" applyFont="1" applyFill="1" applyBorder="1" applyAlignment="1">
      <alignment horizontal="left" vertical="top" wrapText="1"/>
    </xf>
    <xf numFmtId="0" fontId="68" fillId="6" borderId="20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5" fillId="4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12" fillId="7" borderId="49" xfId="0" applyFont="1" applyFill="1" applyBorder="1" applyAlignment="1">
      <alignment horizontal="center" vertical="center"/>
    </xf>
    <xf numFmtId="0" fontId="4" fillId="0" borderId="49" xfId="0" applyFont="1" applyBorder="1"/>
    <xf numFmtId="0" fontId="14" fillId="4" borderId="18" xfId="0" applyFont="1" applyFill="1" applyBorder="1" applyAlignment="1">
      <alignment horizontal="center" vertical="center"/>
    </xf>
    <xf numFmtId="0" fontId="4" fillId="0" borderId="19" xfId="0" applyFont="1" applyBorder="1"/>
    <xf numFmtId="0" fontId="4" fillId="0" borderId="20" xfId="0" applyFont="1" applyBorder="1"/>
    <xf numFmtId="0" fontId="68" fillId="0" borderId="57" xfId="0" applyFont="1" applyBorder="1" applyAlignment="1">
      <alignment horizontal="left" vertical="top" wrapText="1"/>
    </xf>
    <xf numFmtId="0" fontId="68" fillId="0" borderId="58" xfId="0" applyFont="1" applyBorder="1" applyAlignment="1">
      <alignment horizontal="left" vertical="top" wrapText="1"/>
    </xf>
    <xf numFmtId="0" fontId="68" fillId="0" borderId="59" xfId="0" applyFont="1" applyBorder="1" applyAlignment="1">
      <alignment horizontal="left" vertical="top" wrapText="1"/>
    </xf>
    <xf numFmtId="0" fontId="68" fillId="0" borderId="60" xfId="0" applyFont="1" applyBorder="1" applyAlignment="1">
      <alignment horizontal="left" vertical="top" wrapText="1"/>
    </xf>
    <xf numFmtId="0" fontId="68" fillId="0" borderId="42" xfId="0" applyFont="1" applyBorder="1" applyAlignment="1">
      <alignment horizontal="left" vertical="top" wrapText="1"/>
    </xf>
    <xf numFmtId="0" fontId="68" fillId="0" borderId="31" xfId="0" applyFont="1" applyBorder="1" applyAlignment="1">
      <alignment horizontal="left" vertical="top" wrapText="1"/>
    </xf>
    <xf numFmtId="0" fontId="68" fillId="0" borderId="61" xfId="0" applyFont="1" applyBorder="1" applyAlignment="1">
      <alignment horizontal="left" vertical="top" wrapText="1"/>
    </xf>
    <xf numFmtId="0" fontId="68" fillId="0" borderId="39" xfId="0" applyFont="1" applyBorder="1" applyAlignment="1">
      <alignment horizontal="left" vertical="top" wrapText="1"/>
    </xf>
    <xf numFmtId="0" fontId="68" fillId="0" borderId="20" xfId="0" applyFont="1" applyBorder="1" applyAlignment="1">
      <alignment horizontal="left" vertical="top" wrapText="1"/>
    </xf>
    <xf numFmtId="0" fontId="14" fillId="0" borderId="18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4" fillId="0" borderId="23" xfId="0" applyFont="1" applyBorder="1"/>
    <xf numFmtId="0" fontId="5" fillId="4" borderId="23" xfId="0" applyFont="1" applyFill="1" applyBorder="1" applyAlignment="1">
      <alignment vertical="center"/>
    </xf>
    <xf numFmtId="0" fontId="29" fillId="7" borderId="49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41" xfId="0" applyFont="1" applyBorder="1"/>
    <xf numFmtId="0" fontId="1" fillId="2" borderId="1" xfId="0" applyFont="1" applyFill="1" applyBorder="1"/>
    <xf numFmtId="0" fontId="3" fillId="3" borderId="1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/>
    </xf>
    <xf numFmtId="0" fontId="19" fillId="6" borderId="23" xfId="0" applyFont="1" applyFill="1" applyBorder="1" applyAlignment="1">
      <alignment horizontal="left"/>
    </xf>
    <xf numFmtId="0" fontId="4" fillId="0" borderId="30" xfId="0" applyFont="1" applyBorder="1"/>
    <xf numFmtId="0" fontId="68" fillId="6" borderId="23" xfId="0" applyFont="1" applyFill="1" applyBorder="1" applyAlignment="1">
      <alignment horizontal="left"/>
    </xf>
    <xf numFmtId="0" fontId="71" fillId="0" borderId="23" xfId="0" applyFont="1" applyBorder="1"/>
    <xf numFmtId="0" fontId="71" fillId="0" borderId="30" xfId="0" applyFont="1" applyBorder="1"/>
    <xf numFmtId="0" fontId="21" fillId="5" borderId="29" xfId="0" applyFont="1" applyFill="1" applyBorder="1" applyAlignment="1">
      <alignment horizontal="center" vertical="center"/>
    </xf>
    <xf numFmtId="0" fontId="10" fillId="5" borderId="29" xfId="0" applyFont="1" applyFill="1" applyBorder="1" applyAlignment="1">
      <alignment horizontal="center" vertical="center"/>
    </xf>
    <xf numFmtId="0" fontId="67" fillId="0" borderId="23" xfId="2" applyFont="1" applyBorder="1" applyAlignment="1">
      <alignment horizontal="center" vertical="center"/>
    </xf>
    <xf numFmtId="0" fontId="67" fillId="0" borderId="23" xfId="2" applyFont="1" applyBorder="1"/>
    <xf numFmtId="0" fontId="73" fillId="5" borderId="29" xfId="0" applyFont="1" applyFill="1" applyBorder="1" applyAlignment="1">
      <alignment horizontal="center" vertical="center"/>
    </xf>
    <xf numFmtId="0" fontId="74" fillId="0" borderId="23" xfId="0" applyFont="1" applyBorder="1"/>
    <xf numFmtId="0" fontId="74" fillId="0" borderId="30" xfId="0" applyFont="1" applyBorder="1"/>
    <xf numFmtId="0" fontId="9" fillId="2" borderId="18" xfId="0" applyFont="1" applyFill="1" applyBorder="1" applyAlignment="1">
      <alignment vertical="center"/>
    </xf>
    <xf numFmtId="0" fontId="17" fillId="8" borderId="12" xfId="0" applyFont="1" applyFill="1" applyBorder="1"/>
    <xf numFmtId="0" fontId="4" fillId="0" borderId="21" xfId="0" applyFont="1" applyBorder="1"/>
    <xf numFmtId="0" fontId="4" fillId="0" borderId="26" xfId="0" applyFont="1" applyBorder="1"/>
    <xf numFmtId="0" fontId="10" fillId="6" borderId="23" xfId="0" applyFont="1" applyFill="1" applyBorder="1" applyAlignment="1">
      <alignment vertical="center"/>
    </xf>
    <xf numFmtId="0" fontId="6" fillId="8" borderId="2" xfId="0" applyFont="1" applyFill="1" applyBorder="1"/>
    <xf numFmtId="0" fontId="4" fillId="0" borderId="31" xfId="0" applyFont="1" applyBorder="1"/>
    <xf numFmtId="0" fontId="4" fillId="0" borderId="24" xfId="0" applyFont="1" applyBorder="1"/>
    <xf numFmtId="0" fontId="0" fillId="0" borderId="0" xfId="0"/>
    <xf numFmtId="0" fontId="4" fillId="0" borderId="25" xfId="0" applyFont="1" applyBorder="1"/>
    <xf numFmtId="0" fontId="4" fillId="0" borderId="38" xfId="0" applyFont="1" applyBorder="1"/>
    <xf numFmtId="0" fontId="4" fillId="0" borderId="39" xfId="0" applyFont="1" applyBorder="1"/>
    <xf numFmtId="0" fontId="4" fillId="0" borderId="17" xfId="0" applyFont="1" applyBorder="1"/>
    <xf numFmtId="0" fontId="8" fillId="2" borderId="33" xfId="0" applyFont="1" applyFill="1" applyBorder="1" applyAlignment="1">
      <alignment horizontal="center" vertical="center"/>
    </xf>
    <xf numFmtId="0" fontId="4" fillId="0" borderId="11" xfId="0" applyFont="1" applyBorder="1"/>
    <xf numFmtId="0" fontId="8" fillId="3" borderId="32" xfId="0" applyFont="1" applyFill="1" applyBorder="1" applyAlignment="1">
      <alignment horizontal="center" vertical="center"/>
    </xf>
    <xf numFmtId="0" fontId="4" fillId="0" borderId="34" xfId="0" applyFont="1" applyBorder="1"/>
    <xf numFmtId="0" fontId="4" fillId="0" borderId="35" xfId="0" applyFont="1" applyBorder="1"/>
    <xf numFmtId="0" fontId="8" fillId="3" borderId="0" xfId="0" applyFont="1" applyFill="1" applyAlignment="1">
      <alignment horizontal="center" vertical="center" wrapText="1"/>
    </xf>
    <xf numFmtId="0" fontId="4" fillId="0" borderId="36" xfId="0" applyFont="1" applyBorder="1"/>
    <xf numFmtId="0" fontId="9" fillId="3" borderId="34" xfId="0" applyFont="1" applyFill="1" applyBorder="1" applyAlignment="1">
      <alignment horizontal="center" vertical="center" wrapText="1"/>
    </xf>
    <xf numFmtId="0" fontId="73" fillId="5" borderId="28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15" fillId="20" borderId="12" xfId="0" applyFont="1" applyFill="1" applyBorder="1" applyAlignment="1">
      <alignment horizontal="left" vertical="center"/>
    </xf>
    <xf numFmtId="0" fontId="4" fillId="10" borderId="26" xfId="0" applyFont="1" applyFill="1" applyBorder="1"/>
    <xf numFmtId="0" fontId="4" fillId="10" borderId="22" xfId="0" applyFont="1" applyFill="1" applyBorder="1"/>
    <xf numFmtId="0" fontId="15" fillId="5" borderId="12" xfId="0" applyFont="1" applyFill="1" applyBorder="1" applyAlignment="1">
      <alignment horizontal="left" vertical="center"/>
    </xf>
    <xf numFmtId="0" fontId="4" fillId="0" borderId="22" xfId="0" applyFont="1" applyBorder="1"/>
    <xf numFmtId="0" fontId="9" fillId="2" borderId="24" xfId="0" applyFont="1" applyFill="1" applyBorder="1" applyAlignment="1">
      <alignment vertical="center"/>
    </xf>
    <xf numFmtId="0" fontId="9" fillId="8" borderId="24" xfId="0" applyFont="1" applyFill="1" applyBorder="1"/>
    <xf numFmtId="0" fontId="4" fillId="0" borderId="27" xfId="0" applyFont="1" applyBorder="1"/>
    <xf numFmtId="0" fontId="4" fillId="0" borderId="42" xfId="0" applyFont="1" applyBorder="1"/>
    <xf numFmtId="0" fontId="4" fillId="0" borderId="29" xfId="0" applyFont="1" applyBorder="1"/>
    <xf numFmtId="0" fontId="6" fillId="5" borderId="2" xfId="0" applyFont="1" applyFill="1" applyBorder="1"/>
    <xf numFmtId="0" fontId="78" fillId="22" borderId="62" xfId="2" applyFont="1" applyFill="1" applyBorder="1" applyAlignment="1">
      <alignment horizontal="center" vertical="center" wrapText="1"/>
    </xf>
    <xf numFmtId="0" fontId="78" fillId="22" borderId="63" xfId="2" applyFont="1" applyFill="1" applyBorder="1" applyAlignment="1">
      <alignment horizontal="center" vertical="center" wrapText="1"/>
    </xf>
    <xf numFmtId="0" fontId="78" fillId="22" borderId="64" xfId="2" applyFont="1" applyFill="1" applyBorder="1" applyAlignment="1">
      <alignment horizontal="center" vertical="center" wrapText="1"/>
    </xf>
    <xf numFmtId="0" fontId="78" fillId="22" borderId="65" xfId="2" applyFont="1" applyFill="1" applyBorder="1" applyAlignment="1">
      <alignment horizontal="center" vertical="center" wrapText="1"/>
    </xf>
    <xf numFmtId="0" fontId="78" fillId="22" borderId="66" xfId="2" applyFont="1" applyFill="1" applyBorder="1" applyAlignment="1">
      <alignment horizontal="center" vertical="center" wrapText="1"/>
    </xf>
    <xf numFmtId="0" fontId="78" fillId="22" borderId="67" xfId="2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61" fillId="5" borderId="7" xfId="0" applyFont="1" applyFill="1" applyBorder="1" applyAlignment="1">
      <alignment horizontal="left" wrapText="1"/>
    </xf>
    <xf numFmtId="0" fontId="16" fillId="23" borderId="62" xfId="0" applyFont="1" applyFill="1" applyBorder="1" applyAlignment="1">
      <alignment horizontal="center" vertical="center" wrapText="1"/>
    </xf>
    <xf numFmtId="0" fontId="16" fillId="23" borderId="63" xfId="0" applyFont="1" applyFill="1" applyBorder="1" applyAlignment="1">
      <alignment horizontal="center" vertical="center" wrapText="1"/>
    </xf>
    <xf numFmtId="0" fontId="16" fillId="23" borderId="64" xfId="0" applyFont="1" applyFill="1" applyBorder="1" applyAlignment="1">
      <alignment horizontal="center" vertical="center" wrapText="1"/>
    </xf>
    <xf numFmtId="0" fontId="16" fillId="23" borderId="68" xfId="0" applyFont="1" applyFill="1" applyBorder="1" applyAlignment="1">
      <alignment horizontal="center" vertical="center" wrapText="1"/>
    </xf>
    <xf numFmtId="0" fontId="16" fillId="23" borderId="42" xfId="0" applyFont="1" applyFill="1" applyBorder="1" applyAlignment="1">
      <alignment horizontal="center" vertical="center" wrapText="1"/>
    </xf>
    <xf numFmtId="0" fontId="16" fillId="23" borderId="69" xfId="0" applyFont="1" applyFill="1" applyBorder="1" applyAlignment="1">
      <alignment horizontal="center" vertical="center" wrapText="1"/>
    </xf>
    <xf numFmtId="0" fontId="77" fillId="24" borderId="42" xfId="2" applyFont="1" applyFill="1" applyBorder="1" applyAlignment="1">
      <alignment horizontal="center" vertical="center" wrapText="1"/>
    </xf>
    <xf numFmtId="0" fontId="10" fillId="6" borderId="23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9" fillId="2" borderId="32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/>
    </xf>
    <xf numFmtId="9" fontId="12" fillId="7" borderId="49" xfId="0" applyNumberFormat="1" applyFont="1" applyFill="1" applyBorder="1" applyAlignment="1">
      <alignment horizontal="center" vertical="center"/>
    </xf>
    <xf numFmtId="0" fontId="53" fillId="0" borderId="49" xfId="0" applyFont="1" applyBorder="1"/>
    <xf numFmtId="0" fontId="9" fillId="2" borderId="3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vertical="center"/>
    </xf>
    <xf numFmtId="166" fontId="29" fillId="7" borderId="49" xfId="0" applyNumberFormat="1" applyFont="1" applyFill="1" applyBorder="1" applyAlignment="1">
      <alignment horizontal="center"/>
    </xf>
    <xf numFmtId="166" fontId="4" fillId="0" borderId="49" xfId="0" applyNumberFormat="1" applyFont="1" applyBorder="1"/>
    <xf numFmtId="0" fontId="5" fillId="6" borderId="42" xfId="0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Percent" xfId="1" builtinId="5"/>
  </cellStyles>
  <dxfs count="41">
    <dxf>
      <fill>
        <patternFill patternType="solid">
          <fgColor rgb="FF1F3864"/>
          <bgColor rgb="FF1F3864"/>
        </patternFill>
      </fill>
    </dxf>
    <dxf>
      <fill>
        <patternFill patternType="solid">
          <fgColor rgb="FF191357"/>
          <bgColor rgb="FF191357"/>
        </patternFill>
      </fill>
    </dxf>
    <dxf>
      <font>
        <b/>
        <color rgb="FFFFFFFF"/>
      </font>
      <fill>
        <patternFill patternType="solid">
          <fgColor rgb="FF203764"/>
          <bgColor rgb="FF203764"/>
        </patternFill>
      </fill>
    </dxf>
    <dxf>
      <fill>
        <patternFill patternType="solid">
          <fgColor rgb="FF191357"/>
          <bgColor rgb="FF19135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rgb="FF000000"/>
        </right>
        <top/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Lexend"/>
        <scheme val="none"/>
      </font>
      <fill>
        <patternFill patternType="solid">
          <fgColor rgb="FF191357"/>
          <bgColor rgb="FF191357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/>
        <right/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border diagonalUp="0" diagonalDown="0">
        <left/>
        <right style="thin">
          <color rgb="FF000000"/>
        </right>
        <top/>
        <bottom style="thin">
          <color rgb="FF000000"/>
        </bottom>
        <vertical/>
        <horizontal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Calibri"/>
        <scheme val="none"/>
      </font>
      <fill>
        <patternFill patternType="solid">
          <fgColor rgb="FFE83676"/>
          <bgColor rgb="FFE83676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4" formatCode="0.00%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3" formatCode="#,##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E83676"/>
          <bgColor rgb="FFE83676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/>
        <right/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border diagonalUp="0" diagonalDown="0">
        <left/>
        <right style="thin">
          <color rgb="FF000000"/>
        </right>
        <top/>
        <bottom style="thin">
          <color rgb="FF000000"/>
        </bottom>
        <vertical/>
        <horizontal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Calibri"/>
        <scheme val="none"/>
      </font>
      <fill>
        <patternFill patternType="solid">
          <fgColor rgb="FFE83676"/>
          <bgColor rgb="FFE83676"/>
        </patternFill>
      </fill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Table005 (Page 2) (2)-style" pivot="0" count="3" xr9:uid="{00000000-0011-0000-FFFF-FFFF00000000}">
      <tableStyleElement type="headerRow" dxfId="40"/>
      <tableStyleElement type="firstRowStripe" dxfId="39"/>
      <tableStyleElement type="secondRowStripe" dxfId="38"/>
    </tableStyle>
  </tableStyles>
  <colors>
    <mruColors>
      <color rgb="FFFF0068"/>
      <color rgb="FFFFC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1819275</xdr:colOff>
      <xdr:row>124</xdr:row>
      <xdr:rowOff>209550</xdr:rowOff>
    </xdr:from>
    <xdr:ext cx="7115175" cy="37242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3757083</xdr:colOff>
      <xdr:row>13</xdr:row>
      <xdr:rowOff>247354</xdr:rowOff>
    </xdr:from>
    <xdr:to>
      <xdr:col>8</xdr:col>
      <xdr:colOff>751417</xdr:colOff>
      <xdr:row>22</xdr:row>
      <xdr:rowOff>51605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D87BCC-D724-291B-9316-C296B1E6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5666" y="3369437"/>
          <a:ext cx="6582834" cy="213978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10584</xdr:rowOff>
    </xdr:from>
    <xdr:to>
      <xdr:col>8</xdr:col>
      <xdr:colOff>618449</xdr:colOff>
      <xdr:row>49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EFD382-9392-4C92-8FF1-CEC077E1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2083" y="7387167"/>
          <a:ext cx="6328158" cy="498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1819275</xdr:colOff>
      <xdr:row>172</xdr:row>
      <xdr:rowOff>152400</xdr:rowOff>
    </xdr:from>
    <xdr:ext cx="7115175" cy="37242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3597089</xdr:colOff>
      <xdr:row>13</xdr:row>
      <xdr:rowOff>246529</xdr:rowOff>
    </xdr:from>
    <xdr:to>
      <xdr:col>8</xdr:col>
      <xdr:colOff>16187</xdr:colOff>
      <xdr:row>22</xdr:row>
      <xdr:rowOff>33971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5CA650-8630-45E4-AE34-2164FC102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549" y="3340249"/>
          <a:ext cx="6584178" cy="2111542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30</xdr:row>
      <xdr:rowOff>201705</xdr:rowOff>
    </xdr:from>
    <xdr:to>
      <xdr:col>6</xdr:col>
      <xdr:colOff>2092335</xdr:colOff>
      <xdr:row>50</xdr:row>
      <xdr:rowOff>2613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71F9414-78B0-4B07-9190-0341393C1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79324" y="7429499"/>
          <a:ext cx="6328158" cy="49847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AD99EE-B3CC-45BC-97A5-2FBFB8B10816}" name="S_Currency" displayName="S_Currency" ref="F4:G6" totalsRowShown="0" headerRowDxfId="37" headerRowBorderDxfId="36" tableBorderDxfId="35">
  <autoFilter ref="F4:G6" xr:uid="{7CAD99EE-B3CC-45BC-97A5-2FBFB8B10816}"/>
  <tableColumns count="2">
    <tableColumn id="1" xr3:uid="{C3256486-41AF-4CCF-B68E-141AD5F0CD0F}" name="currency" dataDxfId="34"/>
    <tableColumn id="2" xr3:uid="{6CD05363-CD97-4806-9BDB-A57F7A1C25B4}" name="rate" dataDxfId="3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0168DA1-A6A9-439D-8F1F-5DDB12EEB844}" name="S_PolicyYear" displayName="S_PolicyYear" ref="B4:D22" totalsRowShown="0" headerRowDxfId="32" headerRowBorderDxfId="31" tableBorderDxfId="30" totalsRowBorderDxfId="29">
  <autoFilter ref="B4:D22" xr:uid="{A0168DA1-A6A9-439D-8F1F-5DDB12EEB844}"/>
  <tableColumns count="3">
    <tableColumn id="1" xr3:uid="{4DE8C632-2B89-455D-929D-2C890F3C5F0D}" name="attained_age_or_policy_year" dataDxfId="28"/>
    <tableColumn id="3" xr3:uid="{1452C2AB-5644-444B-B016-72CD4D15875D}" name="display_name" dataDxfId="27">
      <calculatedColumnFormula>S_PolicyYear[[#This Row],[attained_age_or_policy_year]]&amp;"年"</calculatedColumnFormula>
    </tableColumn>
    <tableColumn id="2" xr3:uid="{1D4F24E7-A651-4CC8-8D6C-C29DAE0BB399}" name="policy_year" dataDxfId="26">
      <calculatedColumnFormula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BA01BA8-E599-4741-B454-6C14409E8649}" name="Table6" displayName="Table6" ref="L4:M7" totalsRowShown="0" headerRowDxfId="25" headerRowBorderDxfId="24" tableBorderDxfId="23" totalsRowBorderDxfId="22">
  <autoFilter ref="L4:M7" xr:uid="{EBA01BA8-E599-4741-B454-6C14409E8649}"/>
  <tableColumns count="2">
    <tableColumn id="1" xr3:uid="{F862FCCC-8DA2-4952-AF13-775BEB214E99}" name="Return Rate" dataDxfId="21"/>
    <tableColumn id="2" xr3:uid="{853D5F27-CD29-473F-9ACC-E49B31CDE629}" name="Value" dataDxfId="2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680B6B6-2A40-4A1B-9403-7FE2D1FB4214}" name="S_Expected_Realisation_Rate" displayName="S_Expected_Realisation_Rate" ref="O4:P7" totalsRowShown="0" headerRowDxfId="19" headerRowBorderDxfId="18" tableBorderDxfId="17">
  <autoFilter ref="O4:P7" xr:uid="{7680B6B6-2A40-4A1B-9403-7FE2D1FB4214}"/>
  <tableColumns count="2">
    <tableColumn id="1" xr3:uid="{2960B7FF-CEF5-48A9-9EDB-C1DB116783F3}" name="Realisation Rate" dataDxfId="16"/>
    <tableColumn id="2" xr3:uid="{9DFFAF2B-1A3E-4212-966A-24836FDB0C84}" name="Value" dataDxfId="1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34E4CE2-D6F5-4F35-B39C-259608B2580F}" name="D_Prem_Table" displayName="D_Prem_Table" ref="A1:G269" totalsRowShown="0" headerRowDxfId="14" dataDxfId="12" headerRowBorderDxfId="13" tableBorderDxfId="11">
  <autoFilter ref="A1:G269" xr:uid="{D34E4CE2-D6F5-4F35-B39C-259608B2580F}"/>
  <tableColumns count="7">
    <tableColumn id="1" xr3:uid="{9668C39D-C895-4292-9126-9FA08B2A6160}" name="Age" dataDxfId="10"/>
    <tableColumn id="2" xr3:uid="{F9A2A54F-5ADC-4DE4-8DB0-0FAE8564D4AE}" name="Gender" dataDxfId="9"/>
    <tableColumn id="3" xr3:uid="{57BCE4EE-2056-4DCD-AB86-D1A54859F7EB}" name="Smoking Status" dataDxfId="8"/>
    <tableColumn id="4" xr3:uid="{EC6E1296-7649-429A-9364-AF063CF0BA2A}" name="Bowtie Plan" dataDxfId="7"/>
    <tableColumn id="5" xr3:uid="{CF04DB75-D1E8-48E1-82F8-15AAB2784A99}" name="Currency" dataDxfId="6"/>
    <tableColumn id="6" xr3:uid="{1D8EC247-5247-4DAE-A137-D42C39D70215}" name="Monthly_premium" dataDxfId="5"/>
    <tableColumn id="7" xr3:uid="{5CC5BC7D-2660-4AB2-946E-DC47E1E14283}" name="Lookup key" dataDxfId="4">
      <calculatedColumnFormula>D_Prem_Table[[#This Row],[Age]]&amp;";"&amp;D_Prem_Table[[#This Row],[Gender]]&amp;";"&amp;D_Prem_Table[[#This Row],[Smoking Status]]&amp;";"&amp;D_Prem_Table[[#This Row],[Bowtie Plan]]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.bin"/><Relationship Id="rId3" Type="http://schemas.openxmlformats.org/officeDocument/2006/relationships/hyperlink" Target="https://www.bowtie.com.hk/blog/zh/learn/%e4%ba%ba%e5%a3%bd%e4%bf%9d%e9%9a%aa-%e5%ae%9a%e6%9c%9f%e4%ba%ba%e5%a3%bd-%e7%b5%82%e8%ba%ab%e4%ba%ba%e5%a3%bd/" TargetMode="External"/><Relationship Id="rId7" Type="http://schemas.openxmlformats.org/officeDocument/2006/relationships/hyperlink" Target="https://www.bowtie.com.hk/blog/zh/%E5%84%B2%E8%93%84%E4%BF%9D%E9%9A%AA-%E5%9B%9E%E5%A0%B1-%E8%A8%88%E7%AE%97%E6%A9%9F/?utm_source=btir-excel" TargetMode="External"/><Relationship Id="rId2" Type="http://schemas.openxmlformats.org/officeDocument/2006/relationships/hyperlink" Target="https://www.ia.org.hk/tc/fulfillment_ratio/list_of_insurer.html" TargetMode="External"/><Relationship Id="rId1" Type="http://schemas.openxmlformats.org/officeDocument/2006/relationships/hyperlink" Target="https://news.mingpao.com/pns/%E7%B6%93%E6%BF%9F/article/20240417/s00004/1713286405762" TargetMode="External"/><Relationship Id="rId6" Type="http://schemas.openxmlformats.org/officeDocument/2006/relationships/hyperlink" Target="https://www.bowtie.com.hk/zh/insurance/term-life?utm_source=btir-excel" TargetMode="External"/><Relationship Id="rId5" Type="http://schemas.openxmlformats.org/officeDocument/2006/relationships/hyperlink" Target="https://www2.hkej.com/instantnews/hongkong/article/3737654/10Life%3A%E5%88%86%E7%B4%85%E7%94%A2%E5%93%81%E4%B8%8D%E8%B6%B3%E5%9B%9B%E6%88%90%E9%81%94%E9%A0%90%E6%9C%9F%E5%9B%9E%E5%A0%B1" TargetMode="External"/><Relationship Id="rId4" Type="http://schemas.openxmlformats.org/officeDocument/2006/relationships/hyperlink" Target="https://www.vanguard.ca/content/dam/intl/americas/canada/en/documents/VPIS_112023_V1_secure.pdf" TargetMode="External"/><Relationship Id="rId9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www.ia.org.hk/tc/fulfillment_ratio/list_of_insurer.html" TargetMode="External"/><Relationship Id="rId7" Type="http://schemas.openxmlformats.org/officeDocument/2006/relationships/customProperty" Target="../customProperty3.bin"/><Relationship Id="rId2" Type="http://schemas.openxmlformats.org/officeDocument/2006/relationships/hyperlink" Target="https://news.mingpao.com/pns/%E7%B6%93%E6%BF%9F/article/20240417/s00004/1713286405762" TargetMode="External"/><Relationship Id="rId1" Type="http://schemas.openxmlformats.org/officeDocument/2006/relationships/hyperlink" Target="https://www.bowtie.com.hk/blog/zh/learn/%e4%ba%ba%e5%a3%bd%e4%bf%9d%e9%9a%aa-%e5%ae%9a%e6%9c%9f%e4%ba%ba%e5%a3%bd-%e7%b5%82%e8%ba%ab%e4%ba%ba%e5%a3%bd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bowtie.com.hk/blog/zh/%E5%84%B2%E8%93%84%E4%BF%9D%E9%9A%AA-%E5%9B%9E%E5%A0%B1-%E8%A8%88%E7%AE%97%E6%A9%9F/?utm_source=btir-excel" TargetMode="External"/><Relationship Id="rId4" Type="http://schemas.openxmlformats.org/officeDocument/2006/relationships/hyperlink" Target="https://www.bowtie.com.hk/zh/insurance/term-life?utm_source=btir-exce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E48"/>
  <sheetViews>
    <sheetView zoomScaleNormal="100" workbookViewId="0">
      <selection activeCell="H12" sqref="H12"/>
    </sheetView>
  </sheetViews>
  <sheetFormatPr defaultColWidth="11.125" defaultRowHeight="15" customHeight="1"/>
  <cols>
    <col min="1" max="1" width="8" customWidth="1"/>
    <col min="2" max="2" width="35.625" customWidth="1"/>
    <col min="3" max="4" width="33.375" customWidth="1"/>
    <col min="5" max="5" width="9.625" customWidth="1"/>
  </cols>
  <sheetData>
    <row r="1" spans="1:5" ht="5.25" customHeight="1">
      <c r="A1" s="1"/>
      <c r="B1" s="2"/>
      <c r="C1" s="2"/>
      <c r="D1" s="2"/>
      <c r="E1" s="1"/>
    </row>
    <row r="2" spans="1:5" ht="30.75" customHeight="1">
      <c r="A2" s="265" t="s">
        <v>129</v>
      </c>
      <c r="B2" s="266"/>
      <c r="C2" s="266"/>
      <c r="D2" s="266"/>
      <c r="E2" s="266"/>
    </row>
    <row r="3" spans="1:5" ht="36.75" customHeight="1">
      <c r="A3" s="267" t="s">
        <v>130</v>
      </c>
      <c r="B3" s="268"/>
      <c r="C3" s="268"/>
      <c r="D3" s="268"/>
      <c r="E3" s="269"/>
    </row>
    <row r="4" spans="1:5" ht="15.75" customHeight="1">
      <c r="A4" s="3"/>
      <c r="B4" s="4"/>
      <c r="C4" s="4"/>
      <c r="D4" s="4"/>
      <c r="E4" s="5"/>
    </row>
    <row r="5" spans="1:5" ht="21.75" customHeight="1">
      <c r="A5" s="6"/>
      <c r="B5" s="7" t="s">
        <v>0</v>
      </c>
      <c r="C5" s="8" t="s">
        <v>1</v>
      </c>
      <c r="D5" s="9" t="s">
        <v>2</v>
      </c>
      <c r="E5" s="10"/>
    </row>
    <row r="6" spans="1:5" ht="21.75" customHeight="1">
      <c r="A6" s="6"/>
      <c r="B6" s="11">
        <v>5</v>
      </c>
      <c r="C6" s="12">
        <f>簡易!C66</f>
        <v>-0.41008914086312398</v>
      </c>
      <c r="D6" s="12">
        <f>簡易!D66</f>
        <v>-0.38745081824975036</v>
      </c>
      <c r="E6" s="10"/>
    </row>
    <row r="7" spans="1:5" ht="21.75" customHeight="1">
      <c r="A7" s="6"/>
      <c r="B7" s="11">
        <v>10</v>
      </c>
      <c r="C7" s="12">
        <f>簡易!C67</f>
        <v>-0.11035669945767157</v>
      </c>
      <c r="D7" s="12">
        <f>簡易!D67</f>
        <v>-9.1866417251147081E-2</v>
      </c>
      <c r="E7" s="10"/>
    </row>
    <row r="8" spans="1:5" ht="21.75" customHeight="1">
      <c r="A8" s="6"/>
      <c r="B8" s="11">
        <v>20</v>
      </c>
      <c r="C8" s="12">
        <f>簡易!C68</f>
        <v>-1.1549536744371869E-2</v>
      </c>
      <c r="D8" s="12">
        <f>簡易!D68</f>
        <v>3.9233802398312978E-3</v>
      </c>
      <c r="E8" s="10"/>
    </row>
    <row r="9" spans="1:5" ht="21.75" customHeight="1">
      <c r="A9" s="6"/>
      <c r="B9" s="11">
        <v>30</v>
      </c>
      <c r="C9" s="12">
        <f>簡易!C69</f>
        <v>4.0350061897842515E-4</v>
      </c>
      <c r="D9" s="12">
        <f>簡易!D69</f>
        <v>1.792429133440554E-2</v>
      </c>
      <c r="E9" s="10"/>
    </row>
    <row r="10" spans="1:5" ht="21.75" customHeight="1">
      <c r="A10" s="13"/>
      <c r="B10" s="11" t="s">
        <v>3</v>
      </c>
      <c r="C10" s="248">
        <f>簡易!C70</f>
        <v>3.3623921114811495E-4</v>
      </c>
      <c r="D10" s="248">
        <f>簡易!D70</f>
        <v>2.020398201960738E-2</v>
      </c>
      <c r="E10" s="10"/>
    </row>
    <row r="11" spans="1:5" ht="15.75">
      <c r="A11" s="14"/>
      <c r="B11" s="15"/>
      <c r="C11" s="16"/>
      <c r="D11" s="16"/>
      <c r="E11" s="10"/>
    </row>
    <row r="12" spans="1:5" ht="19.5" customHeight="1">
      <c r="A12" s="14"/>
      <c r="B12" s="17" t="s">
        <v>4</v>
      </c>
      <c r="C12" s="270" t="str">
        <f>簡易!C63</f>
        <v>回報不達標（75%）</v>
      </c>
      <c r="D12" s="271"/>
      <c r="E12" s="187"/>
    </row>
    <row r="13" spans="1:5" ht="15.75">
      <c r="A13" s="19"/>
      <c r="B13" s="14"/>
      <c r="C13" s="15"/>
      <c r="D13" s="15"/>
      <c r="E13" s="14"/>
    </row>
    <row r="14" spans="1:5" ht="22.5" customHeight="1">
      <c r="A14" s="20"/>
      <c r="B14" s="25" t="s">
        <v>131</v>
      </c>
      <c r="C14" s="18"/>
      <c r="D14" s="18"/>
      <c r="E14" s="21"/>
    </row>
    <row r="15" spans="1:5" ht="15.75">
      <c r="A15" s="19"/>
      <c r="B15" s="14"/>
      <c r="C15" s="15"/>
      <c r="D15" s="15"/>
      <c r="E15" s="14"/>
    </row>
    <row r="16" spans="1:5" ht="15.75">
      <c r="A16" s="19"/>
      <c r="B16" s="275" t="s">
        <v>170</v>
      </c>
      <c r="C16" s="276"/>
      <c r="D16" s="277"/>
      <c r="E16" s="14"/>
    </row>
    <row r="17" spans="1:5" ht="15.75">
      <c r="A17" s="19"/>
      <c r="B17" s="278"/>
      <c r="C17" s="279"/>
      <c r="D17" s="280"/>
      <c r="E17" s="14"/>
    </row>
    <row r="18" spans="1:5" ht="30.95" customHeight="1">
      <c r="A18" s="19"/>
      <c r="B18" s="281"/>
      <c r="C18" s="282"/>
      <c r="D18" s="283"/>
      <c r="E18" s="14"/>
    </row>
    <row r="19" spans="1:5" ht="15.75">
      <c r="A19" s="14"/>
      <c r="B19" s="15"/>
      <c r="C19" s="22"/>
      <c r="D19" s="15"/>
      <c r="E19" s="22"/>
    </row>
    <row r="20" spans="1:5" ht="27" customHeight="1">
      <c r="A20" s="272" t="s">
        <v>5</v>
      </c>
      <c r="B20" s="273"/>
      <c r="C20" s="273"/>
      <c r="D20" s="273"/>
      <c r="E20" s="274"/>
    </row>
    <row r="21" spans="1:5" ht="15.75">
      <c r="A21" s="23"/>
      <c r="B21" s="23"/>
      <c r="C21" s="23"/>
      <c r="D21" s="23"/>
      <c r="E21" s="5"/>
    </row>
    <row r="22" spans="1:5" ht="15.75" customHeight="1">
      <c r="A22" s="23"/>
      <c r="B22" s="256" t="s">
        <v>152</v>
      </c>
      <c r="C22" s="257"/>
      <c r="D22" s="258"/>
      <c r="E22" s="5"/>
    </row>
    <row r="23" spans="1:5" ht="15.75">
      <c r="A23" s="23"/>
      <c r="B23" s="259"/>
      <c r="C23" s="260"/>
      <c r="D23" s="261"/>
      <c r="E23" s="5"/>
    </row>
    <row r="24" spans="1:5" ht="15.75">
      <c r="A24" s="23"/>
      <c r="B24" s="259"/>
      <c r="C24" s="260"/>
      <c r="D24" s="261"/>
      <c r="E24" s="5"/>
    </row>
    <row r="25" spans="1:5" ht="15.75">
      <c r="A25" s="23"/>
      <c r="B25" s="259"/>
      <c r="C25" s="260"/>
      <c r="D25" s="261"/>
      <c r="E25" s="23"/>
    </row>
    <row r="26" spans="1:5" ht="15.75">
      <c r="A26" s="23"/>
      <c r="B26" s="259"/>
      <c r="C26" s="260"/>
      <c r="D26" s="261"/>
      <c r="E26" s="23"/>
    </row>
    <row r="27" spans="1:5" ht="15.75">
      <c r="A27" s="23"/>
      <c r="B27" s="259"/>
      <c r="C27" s="260"/>
      <c r="D27" s="261"/>
      <c r="E27" s="23"/>
    </row>
    <row r="28" spans="1:5" ht="15.75">
      <c r="A28" s="23"/>
      <c r="B28" s="259"/>
      <c r="C28" s="260"/>
      <c r="D28" s="261"/>
      <c r="E28" s="23"/>
    </row>
    <row r="29" spans="1:5" ht="15.75">
      <c r="A29" s="23"/>
      <c r="B29" s="259"/>
      <c r="C29" s="260"/>
      <c r="D29" s="261"/>
      <c r="E29" s="23"/>
    </row>
    <row r="30" spans="1:5" ht="15.75">
      <c r="A30" s="23"/>
      <c r="B30" s="259"/>
      <c r="C30" s="260"/>
      <c r="D30" s="261"/>
      <c r="E30" s="23"/>
    </row>
    <row r="31" spans="1:5" ht="15.75">
      <c r="A31" s="23"/>
      <c r="B31" s="259"/>
      <c r="C31" s="260"/>
      <c r="D31" s="261"/>
      <c r="E31" s="23"/>
    </row>
    <row r="32" spans="1:5" ht="15.75">
      <c r="A32" s="23"/>
      <c r="B32" s="259"/>
      <c r="C32" s="260"/>
      <c r="D32" s="261"/>
      <c r="E32" s="23"/>
    </row>
    <row r="33" spans="1:5" ht="15.75">
      <c r="A33" s="23"/>
      <c r="B33" s="262"/>
      <c r="C33" s="263"/>
      <c r="D33" s="264"/>
      <c r="E33" s="23"/>
    </row>
    <row r="34" spans="1:5" ht="15.75">
      <c r="A34" s="23"/>
      <c r="B34" s="23"/>
      <c r="C34" s="23"/>
      <c r="D34" s="23"/>
      <c r="E34" s="23"/>
    </row>
    <row r="35" spans="1:5" ht="15.75">
      <c r="A35" s="23"/>
      <c r="B35" s="23"/>
      <c r="C35" s="23"/>
      <c r="D35" s="23"/>
      <c r="E35" s="23"/>
    </row>
    <row r="36" spans="1:5" ht="15.75">
      <c r="A36" s="23"/>
      <c r="B36" s="23"/>
      <c r="C36" s="23"/>
      <c r="D36" s="23"/>
      <c r="E36" s="23"/>
    </row>
    <row r="37" spans="1:5" ht="15.75">
      <c r="A37" s="23"/>
      <c r="B37" s="23"/>
      <c r="C37" s="23"/>
      <c r="D37" s="23"/>
      <c r="E37" s="23"/>
    </row>
    <row r="38" spans="1:5" ht="15.75">
      <c r="A38" s="23"/>
      <c r="B38" s="23"/>
      <c r="C38" s="23"/>
      <c r="D38" s="23"/>
      <c r="E38" s="23"/>
    </row>
    <row r="39" spans="1:5" ht="15.75">
      <c r="A39" s="23"/>
      <c r="B39" s="23"/>
      <c r="C39" s="23"/>
      <c r="D39" s="23"/>
      <c r="E39" s="23"/>
    </row>
    <row r="40" spans="1:5" ht="15.75">
      <c r="A40" s="23"/>
      <c r="B40" s="23"/>
      <c r="C40" s="23"/>
      <c r="D40" s="23"/>
      <c r="E40" s="23"/>
    </row>
    <row r="41" spans="1:5" ht="15.75">
      <c r="A41" s="23"/>
      <c r="B41" s="23"/>
      <c r="C41" s="23"/>
      <c r="D41" s="23"/>
      <c r="E41" s="23"/>
    </row>
    <row r="42" spans="1:5" ht="15.75">
      <c r="A42" s="23"/>
      <c r="B42" s="23"/>
      <c r="C42" s="23"/>
      <c r="D42" s="23"/>
      <c r="E42" s="23"/>
    </row>
    <row r="43" spans="1:5" ht="15.75">
      <c r="A43" s="23"/>
      <c r="B43" s="23"/>
      <c r="C43" s="23"/>
      <c r="D43" s="23"/>
      <c r="E43" s="23"/>
    </row>
    <row r="44" spans="1:5" ht="15.75">
      <c r="A44" s="23"/>
      <c r="B44" s="23"/>
      <c r="C44" s="23"/>
      <c r="D44" s="23"/>
      <c r="E44" s="23"/>
    </row>
    <row r="45" spans="1:5" ht="15.75">
      <c r="A45" s="23"/>
      <c r="B45" s="23"/>
      <c r="C45" s="23"/>
      <c r="D45" s="23"/>
      <c r="E45" s="23"/>
    </row>
    <row r="46" spans="1:5" ht="15.75">
      <c r="A46" s="23"/>
      <c r="B46" s="23"/>
      <c r="C46" s="23"/>
      <c r="D46" s="23"/>
      <c r="E46" s="23"/>
    </row>
    <row r="47" spans="1:5" ht="15.75">
      <c r="A47" s="23"/>
      <c r="B47" s="23"/>
      <c r="C47" s="23"/>
      <c r="D47" s="23"/>
      <c r="E47" s="23"/>
    </row>
    <row r="48" spans="1:5" ht="15.75">
      <c r="A48" s="23"/>
      <c r="B48" s="23"/>
      <c r="C48" s="23"/>
      <c r="D48" s="23"/>
      <c r="E48" s="23"/>
    </row>
  </sheetData>
  <sheetProtection algorithmName="SHA-512" hashValue="cxI91SGLkD43dtEz+MKnfYvCcfHGwNmToeCBIRBbHfandPUuW2DYVVUSDn58meG2OOopTNdH4i+3mX3J4AuAgg==" saltValue="mP0YYLqRSK4BqY5VX0EYmw==" spinCount="100000" sheet="1" objects="1" scenarios="1"/>
  <mergeCells count="6">
    <mergeCell ref="B22:D33"/>
    <mergeCell ref="A2:E2"/>
    <mergeCell ref="A3:E3"/>
    <mergeCell ref="C12:D12"/>
    <mergeCell ref="A20:E20"/>
    <mergeCell ref="B16:D18"/>
  </mergeCells>
  <pageMargins left="0.7" right="0.7" top="0.75" bottom="0.75" header="0.3" footer="0.3"/>
  <customProperties>
    <customPr name="QAA_DRILLPATH_NODE_ID" r:id="rId1"/>
  </customProperti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76"/>
  <sheetViews>
    <sheetView tabSelected="1" topLeftCell="A99" zoomScaleNormal="100" workbookViewId="0">
      <selection activeCell="D110" sqref="D110"/>
    </sheetView>
  </sheetViews>
  <sheetFormatPr defaultColWidth="11.125" defaultRowHeight="15" customHeight="1"/>
  <cols>
    <col min="1" max="1" width="7.125" customWidth="1"/>
    <col min="2" max="2" width="34.5" customWidth="1"/>
    <col min="3" max="3" width="32" customWidth="1"/>
    <col min="4" max="4" width="50" customWidth="1"/>
    <col min="5" max="6" width="28.125" customWidth="1"/>
    <col min="7" max="7" width="19.375" customWidth="1"/>
    <col min="8" max="8" width="11.125" hidden="1" customWidth="1"/>
  </cols>
  <sheetData>
    <row r="1" spans="1:7" ht="5.25" customHeight="1">
      <c r="A1" s="292"/>
      <c r="B1" s="290"/>
      <c r="C1" s="290"/>
      <c r="D1" s="290"/>
      <c r="E1" s="290"/>
      <c r="F1" s="290"/>
      <c r="G1" s="290"/>
    </row>
    <row r="2" spans="1:7" ht="30.75" customHeight="1">
      <c r="A2" s="329" t="s">
        <v>6</v>
      </c>
      <c r="B2" s="266"/>
      <c r="C2" s="266"/>
      <c r="D2" s="266"/>
      <c r="E2" s="266"/>
      <c r="F2" s="266"/>
      <c r="G2" s="266"/>
    </row>
    <row r="3" spans="1:7" ht="22.5" customHeight="1">
      <c r="A3" s="24"/>
      <c r="B3" s="25"/>
      <c r="C3" s="25"/>
      <c r="D3" s="25"/>
      <c r="E3" s="25"/>
      <c r="F3" s="25"/>
      <c r="G3" s="26"/>
    </row>
    <row r="4" spans="1:7" ht="22.5" customHeight="1">
      <c r="A4" s="20"/>
      <c r="B4" s="330" t="s">
        <v>132</v>
      </c>
      <c r="C4" s="331"/>
      <c r="D4" s="331"/>
      <c r="E4" s="332"/>
      <c r="F4" s="27"/>
      <c r="G4" s="28"/>
    </row>
    <row r="5" spans="1:7" ht="22.5" customHeight="1">
      <c r="A5" s="20"/>
      <c r="B5" s="333" t="s">
        <v>125</v>
      </c>
      <c r="C5" s="310"/>
      <c r="D5" s="310"/>
      <c r="E5" s="310"/>
      <c r="F5" s="310"/>
      <c r="G5" s="334"/>
    </row>
    <row r="6" spans="1:7" ht="15" customHeight="1">
      <c r="A6" s="3"/>
      <c r="B6" s="3"/>
      <c r="C6" s="3"/>
      <c r="D6" s="3"/>
      <c r="E6" s="216"/>
      <c r="F6" s="216"/>
      <c r="G6" s="217"/>
    </row>
    <row r="7" spans="1:7" s="236" customFormat="1" ht="15" customHeight="1">
      <c r="A7" s="241"/>
      <c r="B7" s="242" t="s">
        <v>23</v>
      </c>
      <c r="C7" s="241"/>
      <c r="D7" s="241"/>
      <c r="E7" s="234"/>
      <c r="F7" s="234"/>
      <c r="G7" s="235"/>
    </row>
    <row r="8" spans="1:7" s="236" customFormat="1" ht="15" customHeight="1">
      <c r="A8" s="232"/>
      <c r="B8" s="233" t="s">
        <v>169</v>
      </c>
      <c r="C8" s="232"/>
      <c r="D8" s="232"/>
      <c r="E8" s="234"/>
      <c r="F8" s="234"/>
      <c r="G8" s="235"/>
    </row>
    <row r="9" spans="1:7" s="236" customFormat="1" ht="15" customHeight="1">
      <c r="A9" s="232"/>
      <c r="B9" s="233" t="s">
        <v>153</v>
      </c>
      <c r="C9" s="232"/>
      <c r="D9" s="232"/>
      <c r="E9" s="234"/>
      <c r="F9" s="234"/>
      <c r="G9" s="235"/>
    </row>
    <row r="10" spans="1:7" s="236" customFormat="1" ht="15" customHeight="1">
      <c r="A10" s="232"/>
      <c r="B10" s="233" t="s">
        <v>154</v>
      </c>
      <c r="C10" s="232"/>
      <c r="D10" s="232"/>
      <c r="E10" s="234"/>
      <c r="F10" s="234"/>
      <c r="G10" s="235"/>
    </row>
    <row r="11" spans="1:7" ht="22.5" customHeight="1">
      <c r="A11" s="24"/>
      <c r="B11" s="25"/>
      <c r="C11" s="25"/>
      <c r="D11" s="25"/>
      <c r="E11" s="25"/>
      <c r="F11" s="25"/>
      <c r="G11" s="26"/>
    </row>
    <row r="12" spans="1:7" ht="29.25" customHeight="1">
      <c r="A12" s="29" t="s">
        <v>7</v>
      </c>
      <c r="B12" s="287" t="s">
        <v>8</v>
      </c>
      <c r="C12" s="286"/>
      <c r="D12" s="286"/>
      <c r="E12" s="335" t="s">
        <v>9</v>
      </c>
      <c r="F12" s="315"/>
      <c r="G12" s="316"/>
    </row>
    <row r="13" spans="1:7" ht="15.75" customHeight="1">
      <c r="A13" s="30"/>
      <c r="B13" s="30"/>
      <c r="C13" s="30"/>
      <c r="D13" s="3"/>
      <c r="E13" s="308" t="s">
        <v>10</v>
      </c>
      <c r="F13" s="309"/>
      <c r="G13" s="310"/>
    </row>
    <row r="14" spans="1:7" ht="20.25" customHeight="1">
      <c r="A14" s="31"/>
      <c r="B14" s="32" t="s">
        <v>11</v>
      </c>
      <c r="C14" s="33">
        <v>30</v>
      </c>
      <c r="D14" s="31"/>
      <c r="E14" s="336"/>
      <c r="F14" s="315"/>
      <c r="G14" s="337"/>
    </row>
    <row r="15" spans="1:7" ht="20.25" customHeight="1">
      <c r="A15" s="31"/>
      <c r="B15" s="32" t="s">
        <v>12</v>
      </c>
      <c r="C15" s="33" t="s">
        <v>13</v>
      </c>
      <c r="D15" s="31"/>
      <c r="E15" s="314"/>
      <c r="F15" s="315"/>
      <c r="G15" s="337"/>
    </row>
    <row r="16" spans="1:7" ht="20.25" customHeight="1">
      <c r="A16" s="31"/>
      <c r="B16" s="32" t="s">
        <v>14</v>
      </c>
      <c r="C16" s="33" t="s">
        <v>15</v>
      </c>
      <c r="D16" s="31"/>
      <c r="E16" s="314"/>
      <c r="F16" s="315"/>
      <c r="G16" s="337"/>
    </row>
    <row r="17" spans="1:7" ht="26.45" customHeight="1">
      <c r="A17" s="3"/>
      <c r="B17" s="252" t="s">
        <v>173</v>
      </c>
      <c r="C17" s="3"/>
      <c r="D17" s="3"/>
      <c r="E17" s="314"/>
      <c r="F17" s="315"/>
      <c r="G17" s="337"/>
    </row>
    <row r="18" spans="1:7" ht="15" customHeight="1">
      <c r="A18" s="3"/>
      <c r="B18" s="3"/>
      <c r="C18" s="3"/>
      <c r="D18" s="3"/>
      <c r="E18" s="314"/>
      <c r="F18" s="315"/>
      <c r="G18" s="337"/>
    </row>
    <row r="19" spans="1:7" ht="29.25" customHeight="1">
      <c r="A19" s="34" t="s">
        <v>16</v>
      </c>
      <c r="B19" s="287" t="s">
        <v>17</v>
      </c>
      <c r="C19" s="286"/>
      <c r="D19" s="286"/>
      <c r="E19" s="314"/>
      <c r="F19" s="315"/>
      <c r="G19" s="337"/>
    </row>
    <row r="20" spans="1:7" ht="15" customHeight="1">
      <c r="A20" s="3"/>
      <c r="B20" s="3"/>
      <c r="C20" s="35"/>
      <c r="D20" s="36"/>
      <c r="E20" s="314"/>
      <c r="F20" s="315"/>
      <c r="G20" s="337"/>
    </row>
    <row r="21" spans="1:7" ht="19.5" customHeight="1">
      <c r="A21" s="31"/>
      <c r="B21" s="37" t="s">
        <v>18</v>
      </c>
      <c r="C21" s="33" t="s">
        <v>19</v>
      </c>
      <c r="D21" s="38"/>
      <c r="E21" s="314"/>
      <c r="F21" s="315"/>
      <c r="G21" s="337"/>
    </row>
    <row r="22" spans="1:7" ht="19.5" customHeight="1">
      <c r="A22" s="31"/>
      <c r="B22" s="37" t="s">
        <v>20</v>
      </c>
      <c r="C22" s="243">
        <v>2026.92</v>
      </c>
      <c r="D22" s="38"/>
      <c r="E22" s="314"/>
      <c r="F22" s="315"/>
      <c r="G22" s="337"/>
    </row>
    <row r="23" spans="1:7" ht="19.5" customHeight="1">
      <c r="A23" s="31"/>
      <c r="B23" s="37" t="s">
        <v>21</v>
      </c>
      <c r="C23" s="33">
        <v>25</v>
      </c>
      <c r="D23" s="38"/>
      <c r="E23" s="314"/>
      <c r="F23" s="315"/>
      <c r="G23" s="337"/>
    </row>
    <row r="24" spans="1:7" ht="19.5" customHeight="1">
      <c r="A24" s="31"/>
      <c r="B24" s="37" t="s">
        <v>22</v>
      </c>
      <c r="C24" s="40">
        <v>128000</v>
      </c>
      <c r="D24" s="38"/>
      <c r="E24" s="314"/>
      <c r="F24" s="315"/>
      <c r="G24" s="337"/>
    </row>
    <row r="25" spans="1:7" ht="15.75" customHeight="1">
      <c r="A25" s="3"/>
      <c r="B25" s="41" t="s">
        <v>23</v>
      </c>
      <c r="C25" s="42"/>
      <c r="D25" s="43"/>
      <c r="E25" s="314"/>
      <c r="F25" s="315"/>
      <c r="G25" s="337"/>
    </row>
    <row r="26" spans="1:7" ht="15.75" customHeight="1">
      <c r="A26" s="3"/>
      <c r="B26" s="41" t="s">
        <v>24</v>
      </c>
      <c r="C26" s="44"/>
      <c r="D26" s="43"/>
      <c r="E26" s="314"/>
      <c r="F26" s="315"/>
      <c r="G26" s="337"/>
    </row>
    <row r="27" spans="1:7" ht="15.75" customHeight="1">
      <c r="A27" s="218"/>
      <c r="B27" s="45" t="s">
        <v>25</v>
      </c>
      <c r="C27" s="220"/>
      <c r="D27" s="220"/>
      <c r="E27" s="338"/>
      <c r="F27" s="315"/>
      <c r="G27" s="338"/>
    </row>
    <row r="28" spans="1:7" ht="15.75" customHeight="1">
      <c r="A28" s="3"/>
      <c r="C28" s="44"/>
      <c r="D28" s="43"/>
      <c r="E28" s="314"/>
      <c r="F28" s="315"/>
      <c r="G28" s="337"/>
    </row>
    <row r="29" spans="1:7" ht="15.75" customHeight="1">
      <c r="A29" s="3"/>
      <c r="B29" s="3"/>
      <c r="C29" s="3"/>
      <c r="D29" s="3"/>
      <c r="E29" s="339"/>
      <c r="F29" s="286"/>
      <c r="G29" s="296"/>
    </row>
    <row r="30" spans="1:7" ht="29.25" customHeight="1">
      <c r="A30" s="34" t="s">
        <v>26</v>
      </c>
      <c r="B30" s="287" t="s">
        <v>27</v>
      </c>
      <c r="C30" s="286"/>
      <c r="D30" s="286"/>
      <c r="E30" s="307" t="s">
        <v>28</v>
      </c>
      <c r="F30" s="273"/>
      <c r="G30" s="274"/>
    </row>
    <row r="31" spans="1:7" ht="15.75" customHeight="1">
      <c r="A31" s="3"/>
      <c r="B31" s="46"/>
      <c r="C31" s="46"/>
      <c r="D31" s="46"/>
      <c r="E31" s="308" t="s">
        <v>29</v>
      </c>
      <c r="F31" s="309"/>
      <c r="G31" s="310"/>
    </row>
    <row r="32" spans="1:7" ht="19.5" customHeight="1">
      <c r="A32" s="3"/>
      <c r="B32" s="311" t="s">
        <v>126</v>
      </c>
      <c r="C32" s="286"/>
      <c r="D32" s="296"/>
      <c r="E32" s="312"/>
      <c r="F32" s="266"/>
      <c r="G32" s="313"/>
    </row>
    <row r="33" spans="1:7" ht="18.75" customHeight="1">
      <c r="A33" s="3"/>
      <c r="B33" s="311" t="s">
        <v>127</v>
      </c>
      <c r="C33" s="286"/>
      <c r="D33" s="296"/>
      <c r="E33" s="314"/>
      <c r="F33" s="315"/>
      <c r="G33" s="316"/>
    </row>
    <row r="34" spans="1:7" ht="15.75" customHeight="1">
      <c r="A34" s="3"/>
      <c r="B34" s="3"/>
      <c r="C34" s="3"/>
      <c r="D34" s="35"/>
      <c r="E34" s="314"/>
      <c r="F34" s="315"/>
      <c r="G34" s="316"/>
    </row>
    <row r="35" spans="1:7" ht="20.25" customHeight="1">
      <c r="A35" s="3"/>
      <c r="B35" s="322" t="s">
        <v>0</v>
      </c>
      <c r="C35" s="320" t="s">
        <v>30</v>
      </c>
      <c r="D35" s="321"/>
      <c r="E35" s="314"/>
      <c r="F35" s="315"/>
      <c r="G35" s="316"/>
    </row>
    <row r="36" spans="1:7" ht="21.75" customHeight="1">
      <c r="A36" s="3"/>
      <c r="B36" s="323"/>
      <c r="C36" s="325" t="s">
        <v>31</v>
      </c>
      <c r="D36" s="327" t="s">
        <v>136</v>
      </c>
      <c r="E36" s="314"/>
      <c r="F36" s="315"/>
      <c r="G36" s="316"/>
    </row>
    <row r="37" spans="1:7" ht="15.75" customHeight="1">
      <c r="A37" s="3"/>
      <c r="B37" s="324"/>
      <c r="C37" s="326"/>
      <c r="D37" s="324"/>
      <c r="E37" s="314"/>
      <c r="F37" s="315"/>
      <c r="G37" s="316"/>
    </row>
    <row r="38" spans="1:7" ht="24" customHeight="1">
      <c r="A38" s="3"/>
      <c r="B38" s="11">
        <v>5</v>
      </c>
      <c r="C38" s="48">
        <v>724</v>
      </c>
      <c r="D38" s="48">
        <v>200</v>
      </c>
      <c r="E38" s="314"/>
      <c r="F38" s="315"/>
      <c r="G38" s="316"/>
    </row>
    <row r="39" spans="1:7" ht="24" customHeight="1">
      <c r="A39" s="3"/>
      <c r="B39" s="11">
        <v>10</v>
      </c>
      <c r="C39" s="49">
        <v>6295</v>
      </c>
      <c r="D39" s="48">
        <v>1917</v>
      </c>
      <c r="E39" s="314"/>
      <c r="F39" s="315"/>
      <c r="G39" s="316"/>
    </row>
    <row r="40" spans="1:7" ht="24" customHeight="1">
      <c r="A40" s="3"/>
      <c r="B40" s="11">
        <v>20</v>
      </c>
      <c r="C40" s="49">
        <v>32134</v>
      </c>
      <c r="D40" s="48">
        <v>15609</v>
      </c>
      <c r="E40" s="314"/>
      <c r="F40" s="315"/>
      <c r="G40" s="316"/>
    </row>
    <row r="41" spans="1:7" ht="24" customHeight="1">
      <c r="A41" s="3"/>
      <c r="B41" s="11">
        <v>30</v>
      </c>
      <c r="C41" s="49">
        <v>51290</v>
      </c>
      <c r="D41" s="49">
        <v>46741</v>
      </c>
      <c r="E41" s="314"/>
      <c r="F41" s="315"/>
      <c r="G41" s="316"/>
    </row>
    <row r="42" spans="1:7" ht="24" customHeight="1">
      <c r="A42" s="3"/>
      <c r="B42" s="11" t="s">
        <v>3</v>
      </c>
      <c r="C42" s="49">
        <v>51290</v>
      </c>
      <c r="D42" s="48">
        <v>70432</v>
      </c>
      <c r="E42" s="314"/>
      <c r="F42" s="315"/>
      <c r="G42" s="316"/>
    </row>
    <row r="43" spans="1:7" ht="15.75" customHeight="1">
      <c r="A43" s="3"/>
      <c r="B43" s="3"/>
      <c r="C43" s="3"/>
      <c r="D43" s="3"/>
      <c r="E43" s="314"/>
      <c r="F43" s="315"/>
      <c r="G43" s="316"/>
    </row>
    <row r="44" spans="1:7" ht="21" customHeight="1">
      <c r="A44" s="3"/>
      <c r="B44" s="300" t="s">
        <v>133</v>
      </c>
      <c r="C44" s="286"/>
      <c r="D44" s="296"/>
      <c r="E44" s="314"/>
      <c r="F44" s="315"/>
      <c r="G44" s="316"/>
    </row>
    <row r="45" spans="1:7" s="223" customFormat="1" ht="23.25" customHeight="1">
      <c r="A45" s="222"/>
      <c r="B45" s="304" t="s">
        <v>32</v>
      </c>
      <c r="C45" s="305"/>
      <c r="D45" s="306"/>
      <c r="E45" s="314"/>
      <c r="F45" s="315"/>
      <c r="G45" s="316"/>
    </row>
    <row r="46" spans="1:7" s="223" customFormat="1" ht="23.25" customHeight="1">
      <c r="A46" s="222"/>
      <c r="B46" s="304" t="s">
        <v>134</v>
      </c>
      <c r="C46" s="305"/>
      <c r="D46" s="306"/>
      <c r="E46" s="314"/>
      <c r="F46" s="315"/>
      <c r="G46" s="316"/>
    </row>
    <row r="47" spans="1:7" s="223" customFormat="1" ht="23.25" customHeight="1">
      <c r="A47" s="222"/>
      <c r="B47" s="328" t="s">
        <v>155</v>
      </c>
      <c r="C47" s="328"/>
      <c r="D47" s="328"/>
      <c r="E47" s="314"/>
      <c r="F47" s="315"/>
      <c r="G47" s="316"/>
    </row>
    <row r="48" spans="1:7" s="223" customFormat="1" ht="23.25" customHeight="1">
      <c r="A48" s="222"/>
      <c r="B48" s="328" t="s">
        <v>135</v>
      </c>
      <c r="C48" s="328"/>
      <c r="D48" s="328"/>
      <c r="E48" s="314"/>
      <c r="F48" s="315"/>
      <c r="G48" s="316"/>
    </row>
    <row r="49" spans="1:7" ht="15.75" customHeight="1">
      <c r="A49" s="3"/>
      <c r="B49" s="46"/>
      <c r="C49" s="46"/>
      <c r="D49" s="46"/>
      <c r="E49" s="314"/>
      <c r="F49" s="315"/>
      <c r="G49" s="316"/>
    </row>
    <row r="50" spans="1:7" ht="15.75" customHeight="1">
      <c r="A50" s="3"/>
      <c r="B50" s="46"/>
      <c r="C50" s="46"/>
      <c r="D50" s="46"/>
      <c r="E50" s="317"/>
      <c r="F50" s="318"/>
      <c r="G50" s="319"/>
    </row>
    <row r="51" spans="1:7" ht="29.25" customHeight="1">
      <c r="A51" s="34" t="s">
        <v>33</v>
      </c>
      <c r="B51" s="287" t="s">
        <v>34</v>
      </c>
      <c r="C51" s="286"/>
      <c r="D51" s="286"/>
      <c r="E51" s="286"/>
      <c r="F51" s="286"/>
      <c r="G51" s="286"/>
    </row>
    <row r="52" spans="1:7" ht="15.75" customHeight="1">
      <c r="A52" s="3"/>
      <c r="B52" s="50"/>
      <c r="C52" s="51"/>
      <c r="D52" s="46"/>
      <c r="E52" s="46"/>
      <c r="F52" s="36"/>
      <c r="G52" s="52"/>
    </row>
    <row r="53" spans="1:7" ht="23.25" customHeight="1">
      <c r="A53" s="3"/>
      <c r="B53" s="300" t="s">
        <v>35</v>
      </c>
      <c r="C53" s="286"/>
      <c r="D53" s="296"/>
      <c r="E53" s="36"/>
      <c r="F53" s="36"/>
      <c r="G53" s="52"/>
    </row>
    <row r="54" spans="1:7" ht="23.25" customHeight="1">
      <c r="A54" s="3"/>
      <c r="B54" s="301" t="s">
        <v>137</v>
      </c>
      <c r="C54" s="286"/>
      <c r="D54" s="296"/>
      <c r="E54" s="53"/>
      <c r="F54" s="36"/>
      <c r="G54" s="52"/>
    </row>
    <row r="55" spans="1:7" ht="23.25" customHeight="1">
      <c r="A55" s="3"/>
      <c r="B55" s="301" t="s">
        <v>138</v>
      </c>
      <c r="C55" s="286"/>
      <c r="D55" s="296"/>
      <c r="E55" s="53"/>
      <c r="F55" s="36"/>
      <c r="G55" s="52"/>
    </row>
    <row r="56" spans="1:7" ht="15.75" customHeight="1">
      <c r="A56" s="3"/>
      <c r="B56" s="302" t="s">
        <v>150</v>
      </c>
      <c r="C56" s="303"/>
      <c r="D56" s="303"/>
      <c r="E56" s="53"/>
      <c r="F56" s="36"/>
      <c r="G56" s="52"/>
    </row>
    <row r="57" spans="1:7" ht="15.75" customHeight="1">
      <c r="A57" s="3"/>
      <c r="B57" s="50"/>
      <c r="C57" s="50"/>
      <c r="D57" s="54"/>
      <c r="E57" s="53"/>
      <c r="F57" s="36"/>
      <c r="G57" s="52"/>
    </row>
    <row r="58" spans="1:7" ht="15.75" customHeight="1">
      <c r="A58" s="3"/>
      <c r="B58" s="55"/>
      <c r="C58" s="56"/>
      <c r="D58" s="56"/>
      <c r="E58" s="53"/>
      <c r="F58" s="36"/>
      <c r="G58" s="52"/>
    </row>
    <row r="59" spans="1:7" ht="19.5" customHeight="1">
      <c r="A59" s="36"/>
      <c r="B59" s="284" t="s">
        <v>139</v>
      </c>
      <c r="C59" s="273"/>
      <c r="D59" s="274"/>
      <c r="E59" s="52"/>
      <c r="F59" s="52"/>
      <c r="G59" s="57"/>
    </row>
    <row r="60" spans="1:7" ht="19.5" customHeight="1">
      <c r="A60" s="36"/>
      <c r="B60" s="285" t="s">
        <v>37</v>
      </c>
      <c r="C60" s="286"/>
      <c r="D60" s="286"/>
      <c r="E60" s="52"/>
      <c r="F60" s="52"/>
      <c r="G60" s="57"/>
    </row>
    <row r="61" spans="1:7" ht="15.75" customHeight="1">
      <c r="A61" s="3"/>
      <c r="B61" s="55"/>
      <c r="C61" s="50"/>
      <c r="D61" s="54"/>
      <c r="E61" s="53"/>
      <c r="F61" s="36"/>
      <c r="G61" s="52"/>
    </row>
    <row r="62" spans="1:7" ht="15.75" customHeight="1">
      <c r="A62" s="3"/>
      <c r="B62" s="50"/>
      <c r="C62" s="50"/>
      <c r="D62" s="54"/>
      <c r="E62" s="53"/>
      <c r="F62" s="36"/>
      <c r="G62" s="52"/>
    </row>
    <row r="63" spans="1:7" ht="21" customHeight="1">
      <c r="A63" s="3"/>
      <c r="B63" s="17" t="s">
        <v>38</v>
      </c>
      <c r="C63" s="270" t="s">
        <v>164</v>
      </c>
      <c r="D63" s="271"/>
      <c r="E63" s="46"/>
      <c r="F63" s="3"/>
      <c r="G63" s="52"/>
    </row>
    <row r="64" spans="1:7" ht="15.75" customHeight="1">
      <c r="A64" s="3"/>
      <c r="B64" s="58"/>
      <c r="C64" s="59"/>
      <c r="D64" s="60"/>
      <c r="E64" s="46"/>
      <c r="F64" s="36"/>
      <c r="G64" s="3"/>
    </row>
    <row r="65" spans="1:8" ht="22.5" customHeight="1">
      <c r="A65" s="36"/>
      <c r="B65" s="7" t="s">
        <v>0</v>
      </c>
      <c r="C65" s="7" t="s">
        <v>39</v>
      </c>
      <c r="D65" s="61" t="s">
        <v>40</v>
      </c>
      <c r="E65" s="46"/>
      <c r="F65" s="36"/>
      <c r="G65" s="46"/>
    </row>
    <row r="66" spans="1:8" ht="22.5" customHeight="1">
      <c r="A66" s="36"/>
      <c r="B66" s="62">
        <v>5</v>
      </c>
      <c r="C66" s="188">
        <f>IF(H66&lt;=simp.payment_period,
(C38/(H66*simp.premium))^(1/H66)-1,
(C38/(simp.payment_period*simp.premium))^(1/H66)-1)</f>
        <v>-0.41008914086312398</v>
      </c>
      <c r="D66" s="188">
        <f>IF(H66&lt;=simp.payment_period,
((C38 + simp.expected_realisation_rate * D38)/(H66*simp.premium))^(1/H66)-1,
((C38 + simp.expected_realisation_rate * D38)/(simp.payment_period*simp.premium))^(1/H66)-1)</f>
        <v>-0.38745081824975036</v>
      </c>
      <c r="E66" s="161"/>
      <c r="F66" s="162"/>
      <c r="G66" s="63"/>
      <c r="H66">
        <f>INDEX(S_PolicyYear[policy_year], MATCH($B66, S_PolicyYear[attained_age_or_policy_year], 0))</f>
        <v>5</v>
      </c>
    </row>
    <row r="67" spans="1:8" ht="22.5" customHeight="1">
      <c r="A67" s="36"/>
      <c r="B67" s="62">
        <v>10</v>
      </c>
      <c r="C67" s="212">
        <f>IF(H67&lt;=simp.payment_period,
(C39/(H67*simp.premium))^(1/H67)-1,
(C39/(simp.payment_period*simp.premium))^(1/H67)-1)</f>
        <v>-0.11035669945767157</v>
      </c>
      <c r="D67" s="213">
        <f>IF(H67&lt;=simp.payment_period,
((C39 + simp.expected_realisation_rate * D39)/(H67*simp.premium))^(1/H67)-1,
((C39 + simp.expected_realisation_rate * D39)/(simp.payment_period*simp.premium))^(1/H67)-1)</f>
        <v>-9.1866417251147081E-2</v>
      </c>
      <c r="E67" s="161"/>
      <c r="F67" s="162"/>
      <c r="G67" s="3"/>
      <c r="H67">
        <f>INDEX(S_PolicyYear[policy_year], MATCH($B67, S_PolicyYear[attained_age_or_policy_year], 0))</f>
        <v>10</v>
      </c>
    </row>
    <row r="68" spans="1:8" ht="22.5" customHeight="1">
      <c r="A68" s="36"/>
      <c r="B68" s="62">
        <v>20</v>
      </c>
      <c r="C68" s="212">
        <f>IF(H68&lt;=simp.payment_period,
(C40/(H68*simp.premium))^(1/H68)-1,
(C40/(simp.payment_period*simp.premium))^(1/H68)-1)</f>
        <v>-1.1549536744371869E-2</v>
      </c>
      <c r="D68" s="213">
        <f>IF(H68&lt;=simp.payment_period,
((C40 + simp.expected_realisation_rate * D40)/(H68*simp.premium))^(1/H68)-1,
((C40 + simp.expected_realisation_rate * D40)/(simp.payment_period*simp.premium))^(1/H68)-1)</f>
        <v>3.9233802398312978E-3</v>
      </c>
      <c r="E68" s="161"/>
      <c r="F68" s="162"/>
      <c r="G68" s="3"/>
      <c r="H68">
        <f>INDEX(S_PolicyYear[policy_year], MATCH($B68, S_PolicyYear[attained_age_or_policy_year], 0))</f>
        <v>20</v>
      </c>
    </row>
    <row r="69" spans="1:8" ht="22.5" customHeight="1">
      <c r="A69" s="36"/>
      <c r="B69" s="62">
        <v>30</v>
      </c>
      <c r="C69" s="212">
        <f>IF(H69&lt;=simp.payment_period,
(C41/(H69*simp.premium))^(1/H69)-1,
(C41/(simp.payment_period*simp.premium))^(1/H69)-1)</f>
        <v>4.0350061897842515E-4</v>
      </c>
      <c r="D69" s="213">
        <f>IF(H69&lt;=simp.payment_period,
((C41 + simp.expected_realisation_rate * D41)/(H69*simp.premium))^(1/H69)-1,
((C41 + simp.expected_realisation_rate * D41)/(simp.payment_period*simp.premium))^(1/H69)-1)</f>
        <v>1.792429133440554E-2</v>
      </c>
      <c r="E69" s="161"/>
      <c r="F69" s="162"/>
      <c r="G69" s="46"/>
      <c r="H69">
        <f>INDEX(S_PolicyYear[policy_year], MATCH($B69, S_PolicyYear[attained_age_or_policy_year], 0))</f>
        <v>30</v>
      </c>
    </row>
    <row r="70" spans="1:8" ht="22.5" customHeight="1">
      <c r="A70" s="36"/>
      <c r="B70" s="11" t="s">
        <v>3</v>
      </c>
      <c r="C70" s="214">
        <f>IF(H70&lt;=simp.payment_period,
(C42/(H70*simp.premium))^(1/H70)-1,
(C42/(simp.payment_period*simp.premium))^(1/H70)-1)</f>
        <v>3.3623921114811495E-4</v>
      </c>
      <c r="D70" s="215">
        <f>IF(H70&lt;=simp.payment_period,
((C42 + simp.expected_realisation_rate * D42)/(H70*simp.premium))^(1/H70)-1,
((C42 + simp.expected_realisation_rate * D42)/(simp.payment_period*simp.premium))^(1/H70)-1)</f>
        <v>2.020398201960738E-2</v>
      </c>
      <c r="E70" s="161"/>
      <c r="F70" s="163"/>
      <c r="G70" s="63"/>
      <c r="H70">
        <f>INDEX(S_PolicyYear[policy_year], MATCH($B70, S_PolicyYear[attained_age_or_policy_year], 0))</f>
        <v>36</v>
      </c>
    </row>
    <row r="71" spans="1:8" ht="15.75" customHeight="1">
      <c r="A71" s="3"/>
      <c r="B71" s="46"/>
      <c r="C71" s="46"/>
      <c r="D71" s="53"/>
      <c r="E71" s="46"/>
      <c r="F71" s="46"/>
      <c r="G71" s="46"/>
    </row>
    <row r="72" spans="1:8" ht="15.75" customHeight="1">
      <c r="A72" s="3"/>
      <c r="B72" s="53"/>
      <c r="C72" s="46"/>
      <c r="D72" s="53"/>
      <c r="E72" s="46"/>
      <c r="F72" s="46"/>
      <c r="G72" s="63"/>
    </row>
    <row r="73" spans="1:8" ht="5.25" customHeight="1">
      <c r="A73" s="292"/>
      <c r="B73" s="290"/>
      <c r="C73" s="290"/>
      <c r="D73" s="290"/>
      <c r="E73" s="290"/>
      <c r="F73" s="290"/>
      <c r="G73" s="290"/>
    </row>
    <row r="74" spans="1:8" ht="30.75" customHeight="1">
      <c r="A74" s="293" t="s">
        <v>140</v>
      </c>
      <c r="B74" s="290"/>
      <c r="C74" s="290"/>
      <c r="D74" s="290"/>
      <c r="E74" s="290"/>
      <c r="F74" s="290"/>
      <c r="G74" s="290"/>
    </row>
    <row r="75" spans="1:8" ht="17.25" customHeight="1">
      <c r="A75" s="3"/>
      <c r="B75" s="64"/>
      <c r="C75" s="65"/>
      <c r="D75" s="66"/>
      <c r="E75" s="66"/>
      <c r="F75" s="64"/>
      <c r="G75" s="64"/>
    </row>
    <row r="76" spans="1:8" ht="17.25" customHeight="1">
      <c r="A76" s="3"/>
      <c r="B76" s="294" t="s">
        <v>151</v>
      </c>
      <c r="C76" s="290"/>
      <c r="D76" s="290"/>
      <c r="E76" s="291"/>
      <c r="F76" s="64"/>
      <c r="G76" s="64"/>
    </row>
    <row r="77" spans="1:8" ht="17.25" customHeight="1">
      <c r="A77" s="3"/>
      <c r="B77" s="64"/>
      <c r="C77" s="65"/>
      <c r="D77" s="66"/>
      <c r="E77" s="66"/>
      <c r="F77" s="64"/>
      <c r="G77" s="64"/>
    </row>
    <row r="78" spans="1:8" ht="39" customHeight="1">
      <c r="A78" s="67"/>
      <c r="B78" s="68" t="s">
        <v>0</v>
      </c>
      <c r="C78" s="69" t="s">
        <v>141</v>
      </c>
      <c r="D78" s="69" t="s">
        <v>42</v>
      </c>
      <c r="E78" s="70" t="s">
        <v>124</v>
      </c>
      <c r="F78" s="71"/>
      <c r="G78" s="72"/>
    </row>
    <row r="79" spans="1:8" ht="24" customHeight="1">
      <c r="A79" s="31"/>
      <c r="B79" s="73">
        <v>5</v>
      </c>
      <c r="C79" s="193">
        <f>SUMIFS(Computation_Premium_簡易!$F$8:$F$103, Computation_Premium_簡易!$C$8:$C$103, "&lt;="&amp;H79)</f>
        <v>79049.88</v>
      </c>
      <c r="D79" s="194">
        <f>SUMIFS(Computation_Premium_簡易!$E$8:$E$103, Computation_Premium_簡易!$C$8:$C$103, "&lt;="&amp;H79)</f>
        <v>2552.269824</v>
      </c>
      <c r="E79" s="195">
        <f>C79-D79</f>
        <v>76497.610176000002</v>
      </c>
      <c r="F79" s="74"/>
      <c r="G79" s="75"/>
      <c r="H79">
        <f>INDEX(S_PolicyYear[policy_year], MATCH($B79, S_PolicyYear[attained_age_or_policy_year], 0))</f>
        <v>5</v>
      </c>
    </row>
    <row r="80" spans="1:8" ht="24" customHeight="1">
      <c r="A80" s="31"/>
      <c r="B80" s="73">
        <v>10</v>
      </c>
      <c r="C80" s="200">
        <f>SUMIFS(Computation_Premium_簡易!$F$8:$F$103, Computation_Premium_簡易!$C$8:$C$103, "&lt;="&amp;H80)</f>
        <v>158099.75999999998</v>
      </c>
      <c r="D80" s="210">
        <f>SUMIFS(Computation_Premium_簡易!$E$8:$E$103, Computation_Premium_簡易!$C$8:$C$103, "&lt;="&amp;H80)</f>
        <v>6089.1217919999999</v>
      </c>
      <c r="E80" s="196">
        <f t="shared" ref="E80:E83" si="0">C80-D80</f>
        <v>152010.63820799999</v>
      </c>
      <c r="F80" s="74"/>
      <c r="G80" s="75"/>
      <c r="H80">
        <f>INDEX(S_PolicyYear[policy_year], MATCH($B80, S_PolicyYear[attained_age_or_policy_year], 0))</f>
        <v>10</v>
      </c>
    </row>
    <row r="81" spans="1:8" ht="24" customHeight="1">
      <c r="A81" s="31"/>
      <c r="B81" s="73">
        <v>20</v>
      </c>
      <c r="C81" s="200">
        <f>SUMIFS(Computation_Premium_簡易!$F$8:$F$103, Computation_Premium_簡易!$C$8:$C$103, "&lt;="&amp;H81)</f>
        <v>316199.52</v>
      </c>
      <c r="D81" s="210">
        <f>SUMIFS(Computation_Premium_簡易!$E$8:$E$103, Computation_Premium_簡易!$C$8:$C$103, "&lt;="&amp;H81)</f>
        <v>18484.577279999998</v>
      </c>
      <c r="E81" s="196">
        <f t="shared" si="0"/>
        <v>297714.94272000005</v>
      </c>
      <c r="F81" s="74"/>
      <c r="G81" s="75"/>
      <c r="H81">
        <f>INDEX(S_PolicyYear[policy_year], MATCH($B81, S_PolicyYear[attained_age_or_policy_year], 0))</f>
        <v>20</v>
      </c>
    </row>
    <row r="82" spans="1:8" ht="24" customHeight="1">
      <c r="A82" s="31"/>
      <c r="B82" s="73">
        <v>30</v>
      </c>
      <c r="C82" s="200">
        <f>SUMIFS(Computation_Premium_簡易!$F$8:$F$103, Computation_Premium_簡易!$C$8:$C$103, "&lt;="&amp;H82)</f>
        <v>395249.40000000014</v>
      </c>
      <c r="D82" s="210">
        <f>SUMIFS(Computation_Premium_簡易!$E$8:$E$103, Computation_Premium_簡易!$C$8:$C$103, "&lt;="&amp;H82)</f>
        <v>49367.006208000006</v>
      </c>
      <c r="E82" s="196">
        <f t="shared" si="0"/>
        <v>345882.39379200013</v>
      </c>
      <c r="F82" s="74"/>
      <c r="G82" s="75"/>
      <c r="H82">
        <f>INDEX(S_PolicyYear[policy_year], MATCH($B82, S_PolicyYear[attained_age_or_policy_year], 0))</f>
        <v>30</v>
      </c>
    </row>
    <row r="83" spans="1:8" ht="24" customHeight="1">
      <c r="A83" s="31"/>
      <c r="B83" s="47" t="s">
        <v>3</v>
      </c>
      <c r="C83" s="197">
        <f>SUMIFS(Computation_Premium_簡易!$F$8:$F$103, Computation_Premium_簡易!$C$8:$C$103, "&lt;="&amp;H83)</f>
        <v>395249.40000000014</v>
      </c>
      <c r="D83" s="211">
        <f>SUMIFS(Computation_Premium_簡易!$E$8:$E$103, Computation_Premium_簡易!$C$8:$C$103, "&lt;="&amp;H83)</f>
        <v>96125.552639999994</v>
      </c>
      <c r="E83" s="199">
        <f t="shared" si="0"/>
        <v>299123.84736000013</v>
      </c>
      <c r="F83" s="74"/>
      <c r="G83" s="75"/>
      <c r="H83">
        <f>INDEX(S_PolicyYear[policy_year], MATCH($B83, S_PolicyYear[attained_age_or_policy_year], 0))</f>
        <v>36</v>
      </c>
    </row>
    <row r="84" spans="1:8" ht="17.25" customHeight="1">
      <c r="A84" s="3"/>
      <c r="B84" s="295" t="s">
        <v>23</v>
      </c>
      <c r="C84" s="286"/>
      <c r="D84" s="296"/>
      <c r="E84" s="76"/>
      <c r="F84" s="64"/>
      <c r="G84" s="75"/>
    </row>
    <row r="85" spans="1:8" ht="17.25" customHeight="1">
      <c r="A85" s="3"/>
      <c r="B85" s="297" t="s">
        <v>156</v>
      </c>
      <c r="C85" s="298"/>
      <c r="D85" s="299"/>
      <c r="E85" s="76"/>
      <c r="F85" s="64"/>
      <c r="G85" s="75"/>
    </row>
    <row r="86" spans="1:8" ht="17.25" customHeight="1">
      <c r="A86" s="3"/>
      <c r="B86" s="295" t="s">
        <v>43</v>
      </c>
      <c r="C86" s="286"/>
      <c r="D86" s="296"/>
      <c r="E86" s="76"/>
      <c r="F86" s="64"/>
      <c r="G86" s="75"/>
    </row>
    <row r="87" spans="1:8" s="221" customFormat="1" ht="17.25" customHeight="1">
      <c r="A87" s="218"/>
      <c r="B87" s="237" t="s">
        <v>149</v>
      </c>
      <c r="C87" s="229"/>
      <c r="D87" s="229"/>
      <c r="E87" s="229"/>
      <c r="F87" s="228"/>
      <c r="G87" s="224"/>
    </row>
    <row r="88" spans="1:8" s="221" customFormat="1" ht="17.25" customHeight="1">
      <c r="A88" s="218"/>
      <c r="B88" s="233" t="s">
        <v>178</v>
      </c>
      <c r="C88" s="229"/>
      <c r="D88" s="229"/>
      <c r="E88" s="229"/>
      <c r="F88" s="228"/>
      <c r="G88" s="224"/>
    </row>
    <row r="89" spans="1:8" ht="17.25" customHeight="1">
      <c r="A89" s="3"/>
      <c r="B89" s="77"/>
      <c r="C89" s="78"/>
      <c r="D89" s="78"/>
      <c r="E89" s="78"/>
      <c r="F89" s="64"/>
      <c r="G89" s="75"/>
    </row>
    <row r="90" spans="1:8" ht="23.25" customHeight="1">
      <c r="A90" s="64"/>
      <c r="B90" s="347" t="s">
        <v>171</v>
      </c>
      <c r="C90" s="290"/>
      <c r="D90" s="290"/>
      <c r="E90" s="291"/>
      <c r="F90" s="64"/>
      <c r="G90" s="75"/>
    </row>
    <row r="91" spans="1:8" ht="23.25" customHeight="1">
      <c r="A91" s="3"/>
      <c r="B91" s="348" t="s">
        <v>142</v>
      </c>
      <c r="C91" s="290"/>
      <c r="D91" s="290"/>
      <c r="E91" s="291"/>
      <c r="F91" s="64"/>
      <c r="G91" s="75"/>
    </row>
    <row r="92" spans="1:8" s="221" customFormat="1" ht="23.25" customHeight="1">
      <c r="A92" s="218"/>
      <c r="B92" s="230"/>
      <c r="C92" s="231"/>
      <c r="D92" s="231"/>
      <c r="E92" s="231"/>
      <c r="F92" s="228"/>
      <c r="G92" s="224"/>
    </row>
    <row r="93" spans="1:8" ht="17.25" customHeight="1">
      <c r="A93" s="3"/>
      <c r="B93" s="79"/>
      <c r="C93" s="64"/>
      <c r="D93" s="76"/>
      <c r="E93" s="76"/>
      <c r="F93" s="64"/>
      <c r="G93" s="75"/>
    </row>
    <row r="94" spans="1:8" ht="29.25" customHeight="1">
      <c r="A94" s="34" t="s">
        <v>44</v>
      </c>
      <c r="B94" s="287" t="s">
        <v>45</v>
      </c>
      <c r="C94" s="286"/>
      <c r="D94" s="286"/>
      <c r="E94" s="286"/>
      <c r="F94" s="286"/>
      <c r="G94" s="286"/>
    </row>
    <row r="95" spans="1:8" ht="15.75" customHeight="1">
      <c r="A95" s="3"/>
      <c r="B95" s="64"/>
      <c r="C95" s="64"/>
      <c r="D95" s="76"/>
      <c r="E95" s="76"/>
      <c r="F95" s="80"/>
      <c r="G95" s="75"/>
    </row>
    <row r="96" spans="1:8" ht="15.75" customHeight="1">
      <c r="A96" s="3"/>
      <c r="B96" s="186" t="s">
        <v>157</v>
      </c>
      <c r="C96" s="288" t="s">
        <v>46</v>
      </c>
      <c r="D96" s="271"/>
      <c r="E96" s="81"/>
      <c r="F96" s="80"/>
      <c r="G96" s="75"/>
    </row>
    <row r="97" spans="1:8" ht="15.75" customHeight="1">
      <c r="A97" s="3"/>
      <c r="B97" s="75"/>
      <c r="C97" s="64"/>
      <c r="D97" s="64"/>
      <c r="E97" s="76"/>
      <c r="F97" s="80"/>
      <c r="G97" s="75"/>
    </row>
    <row r="98" spans="1:8" ht="15.75" customHeight="1">
      <c r="A98" s="3"/>
      <c r="B98" s="75"/>
      <c r="C98" s="82" t="s">
        <v>158</v>
      </c>
      <c r="D98" s="82"/>
      <c r="E98" s="76"/>
      <c r="F98" s="80"/>
      <c r="G98" s="75"/>
    </row>
    <row r="99" spans="1:8" ht="15.75" customHeight="1">
      <c r="A99" s="3"/>
      <c r="B99" s="75"/>
      <c r="C99" s="82" t="s">
        <v>143</v>
      </c>
      <c r="D99" s="83"/>
      <c r="E99" s="76"/>
      <c r="F99" s="80"/>
      <c r="G99" s="75"/>
    </row>
    <row r="100" spans="1:8" ht="15.75">
      <c r="A100" s="3"/>
      <c r="B100" s="80"/>
      <c r="C100" s="82" t="s">
        <v>144</v>
      </c>
      <c r="D100" s="84"/>
      <c r="E100" s="80"/>
      <c r="F100" s="80"/>
      <c r="G100" s="75"/>
    </row>
    <row r="101" spans="1:8" ht="15.75" customHeight="1">
      <c r="A101" s="3"/>
      <c r="B101" s="80"/>
      <c r="C101" s="227" t="s">
        <v>145</v>
      </c>
      <c r="D101" s="84"/>
      <c r="E101" s="80"/>
      <c r="F101" s="80"/>
      <c r="G101" s="75"/>
    </row>
    <row r="102" spans="1:8" ht="15.75">
      <c r="A102" s="3"/>
      <c r="B102" s="80"/>
      <c r="C102" s="85" t="s">
        <v>47</v>
      </c>
      <c r="D102" s="80"/>
      <c r="E102" s="80"/>
      <c r="F102" s="80"/>
      <c r="G102" s="75"/>
    </row>
    <row r="103" spans="1:8" ht="15.75">
      <c r="A103" s="218"/>
      <c r="B103" s="224"/>
      <c r="C103" s="225"/>
      <c r="D103" s="224"/>
      <c r="E103" s="224"/>
      <c r="F103" s="224"/>
      <c r="G103" s="224"/>
    </row>
    <row r="104" spans="1:8" ht="15.75">
      <c r="A104" s="218"/>
      <c r="B104" s="224"/>
      <c r="C104" s="226" t="s">
        <v>146</v>
      </c>
      <c r="D104" s="224"/>
      <c r="E104" s="224"/>
      <c r="F104" s="224"/>
      <c r="G104" s="224"/>
    </row>
    <row r="105" spans="1:8" ht="15.75">
      <c r="A105" s="218"/>
      <c r="B105" s="224"/>
      <c r="C105" s="226"/>
      <c r="D105" s="224"/>
      <c r="E105" s="224"/>
      <c r="F105" s="224"/>
      <c r="G105" s="224"/>
    </row>
    <row r="106" spans="1:8" ht="15.75">
      <c r="A106" s="218"/>
      <c r="B106" s="238" t="s">
        <v>159</v>
      </c>
      <c r="C106" s="225"/>
      <c r="D106" s="224"/>
      <c r="E106" s="224"/>
      <c r="F106" s="224"/>
      <c r="G106" s="224"/>
    </row>
    <row r="107" spans="1:8" ht="15.75" customHeight="1">
      <c r="A107" s="3"/>
      <c r="B107" s="86"/>
      <c r="C107" s="64"/>
      <c r="D107" s="64"/>
      <c r="E107" s="64"/>
      <c r="F107" s="87"/>
      <c r="G107" s="75"/>
    </row>
    <row r="108" spans="1:8" ht="27.75" customHeight="1">
      <c r="A108" s="31"/>
      <c r="B108" s="289" t="s">
        <v>147</v>
      </c>
      <c r="C108" s="290"/>
      <c r="D108" s="290"/>
      <c r="E108" s="291"/>
      <c r="F108" s="88"/>
      <c r="G108" s="75"/>
    </row>
    <row r="109" spans="1:8" ht="15.75" customHeight="1">
      <c r="A109" s="3"/>
      <c r="B109" s="86"/>
      <c r="C109" s="64"/>
      <c r="D109" s="64"/>
      <c r="E109" s="64"/>
      <c r="F109" s="87"/>
      <c r="G109" s="75"/>
    </row>
    <row r="110" spans="1:8" ht="30" customHeight="1">
      <c r="A110" s="31"/>
      <c r="B110" s="322" t="s">
        <v>0</v>
      </c>
      <c r="C110" s="89" t="s">
        <v>148</v>
      </c>
      <c r="D110" s="90" t="s">
        <v>49</v>
      </c>
      <c r="E110" s="361" t="s">
        <v>162</v>
      </c>
      <c r="F110" s="6"/>
      <c r="G110" s="75"/>
    </row>
    <row r="111" spans="1:8" ht="30" customHeight="1">
      <c r="A111" s="31"/>
      <c r="B111" s="324"/>
      <c r="C111" s="91" t="s">
        <v>160</v>
      </c>
      <c r="D111" s="92" t="s">
        <v>161</v>
      </c>
      <c r="E111" s="324"/>
      <c r="F111" s="6"/>
      <c r="G111" s="75"/>
    </row>
    <row r="112" spans="1:8" ht="23.25" customHeight="1">
      <c r="A112" s="31"/>
      <c r="B112" s="11">
        <v>5</v>
      </c>
      <c r="C112" s="201">
        <f>(C38 + D38 * simp.expected_realisation_rate) * INDEX(S_Currency[rate], MATCH(simp.currency, S_Currency[currency], 0))</f>
        <v>6817.2</v>
      </c>
      <c r="D112" s="205">
        <f>IFERROR(INDEX(Computation_Premium_簡易!$D$8:$D$103, MATCH(H112, Computation_Premium_簡易!$C$8:$C$103, 0)), "不適用")</f>
        <v>94446.373865308997</v>
      </c>
      <c r="E112" s="206">
        <f t="shared" ref="E112:E116" si="1">IFERROR(D112-C112,"不適用")</f>
        <v>87629.173865309</v>
      </c>
      <c r="F112" s="6"/>
      <c r="G112" s="75"/>
      <c r="H112">
        <f>INDEX(S_PolicyYear[policy_year], MATCH($B112, S_PolicyYear[attained_age_or_policy_year], 0))</f>
        <v>5</v>
      </c>
    </row>
    <row r="113" spans="1:8" ht="23.25" customHeight="1">
      <c r="A113" s="31"/>
      <c r="B113" s="11">
        <v>10</v>
      </c>
      <c r="C113" s="207">
        <f>(C39 + D39 * simp.expected_realisation_rate) * INDEX(S_Currency[rate], MATCH(simp.currency, S_Currency[currency], 0))</f>
        <v>60315.45</v>
      </c>
      <c r="D113" s="208">
        <f>IFERROR(INDEX(Computation_Premium_簡易!$D$8:$D$103, MATCH(H113, Computation_Premium_簡易!$C$8:$C$103, 0)), "不適用")</f>
        <v>226319.96212603993</v>
      </c>
      <c r="E113" s="209">
        <f t="shared" si="1"/>
        <v>166004.51212603995</v>
      </c>
      <c r="F113" s="6"/>
      <c r="G113" s="75"/>
      <c r="H113">
        <f>INDEX(S_PolicyYear[policy_year], MATCH($B113, S_PolicyYear[attained_age_or_policy_year], 0))</f>
        <v>10</v>
      </c>
    </row>
    <row r="114" spans="1:8" ht="23.25" customHeight="1">
      <c r="A114" s="31"/>
      <c r="B114" s="11">
        <v>20</v>
      </c>
      <c r="C114" s="207">
        <f>(C40 + D40 * simp.expected_realisation_rate) * INDEX(S_Currency[rate], MATCH(simp.currency, S_Currency[currency], 0))</f>
        <v>341957.85</v>
      </c>
      <c r="D114" s="208">
        <f>IFERROR(INDEX(Computation_Premium_簡易!$D$8:$D$103, MATCH(H114, Computation_Premium_簡易!$C$8:$C$103, 0)), "不適用")</f>
        <v>666820.21687779436</v>
      </c>
      <c r="E114" s="209">
        <f t="shared" si="1"/>
        <v>324862.36687779438</v>
      </c>
      <c r="F114" s="31"/>
      <c r="G114" s="75"/>
      <c r="H114">
        <f>INDEX(S_PolicyYear[policy_year], MATCH($B114, S_PolicyYear[attained_age_or_policy_year], 0))</f>
        <v>20</v>
      </c>
    </row>
    <row r="115" spans="1:8" ht="23.25" customHeight="1">
      <c r="A115" s="31"/>
      <c r="B115" s="11">
        <v>30</v>
      </c>
      <c r="C115" s="207">
        <f>(C41 + D41 * simp.expected_realisation_rate) * INDEX(S_Currency[rate], MATCH(simp.currency, S_Currency[currency], 0))</f>
        <v>673496.85</v>
      </c>
      <c r="D115" s="208">
        <f>IFERROR(INDEX(Computation_Premium_簡易!$D$8:$D$103, MATCH(H115, Computation_Premium_簡易!$C$8:$C$103, 0)), "不適用")</f>
        <v>1418450.5034928292</v>
      </c>
      <c r="E115" s="209">
        <f t="shared" si="1"/>
        <v>744953.65349282918</v>
      </c>
      <c r="F115" s="31"/>
      <c r="G115" s="75"/>
      <c r="H115">
        <f>INDEX(S_PolicyYear[policy_year], MATCH($B115, S_PolicyYear[attained_age_or_policy_year], 0))</f>
        <v>30</v>
      </c>
    </row>
    <row r="116" spans="1:8" ht="23.25" customHeight="1">
      <c r="A116" s="31"/>
      <c r="B116" s="11" t="s">
        <v>3</v>
      </c>
      <c r="C116" s="207">
        <f>(C42 + D42 * simp.expected_realisation_rate) * INDEX(S_Currency[rate], MATCH(simp.currency, S_Currency[currency], 0))</f>
        <v>812089.2</v>
      </c>
      <c r="D116" s="208">
        <f>IFERROR(INDEX(Computation_Premium_簡易!$D$8:$D$103, MATCH(H116, Computation_Premium_簡易!$C$8:$C$103, 0)), "不適用")</f>
        <v>2082224.4574891368</v>
      </c>
      <c r="E116" s="209">
        <f t="shared" si="1"/>
        <v>1270135.2574891369</v>
      </c>
      <c r="F116" s="31"/>
      <c r="G116" s="75"/>
      <c r="H116">
        <f>INDEX(S_PolicyYear[policy_year], MATCH($B116, S_PolicyYear[attained_age_or_policy_year], 0))</f>
        <v>36</v>
      </c>
    </row>
    <row r="117" spans="1:8" ht="15.75" customHeight="1">
      <c r="A117" s="3"/>
      <c r="B117" s="3"/>
      <c r="C117" s="3"/>
      <c r="D117" s="3"/>
      <c r="E117" s="3"/>
      <c r="F117" s="3"/>
      <c r="G117" s="93"/>
    </row>
    <row r="118" spans="1:8" ht="15.75" customHeight="1">
      <c r="A118" s="218"/>
      <c r="B118" s="233" t="s">
        <v>177</v>
      </c>
      <c r="C118" s="218"/>
      <c r="D118" s="218"/>
      <c r="E118" s="218"/>
      <c r="F118" s="218"/>
      <c r="G118" s="253"/>
    </row>
    <row r="119" spans="1:8" ht="15.75" customHeight="1">
      <c r="A119" s="218"/>
      <c r="B119" s="218"/>
      <c r="C119" s="218"/>
      <c r="D119" s="218"/>
      <c r="E119" s="218"/>
      <c r="F119" s="218"/>
      <c r="G119" s="253"/>
    </row>
    <row r="120" spans="1:8" ht="21" customHeight="1">
      <c r="A120" s="3"/>
      <c r="B120" s="357" t="s">
        <v>50</v>
      </c>
      <c r="C120" s="286"/>
      <c r="D120" s="286"/>
      <c r="E120" s="296"/>
      <c r="F120" s="3"/>
      <c r="G120" s="75"/>
    </row>
    <row r="121" spans="1:8" ht="36.75" customHeight="1">
      <c r="A121" s="3"/>
      <c r="B121" s="358" t="s">
        <v>51</v>
      </c>
      <c r="C121" s="286"/>
      <c r="D121" s="286"/>
      <c r="E121" s="296"/>
      <c r="F121" s="3"/>
      <c r="G121" s="75"/>
    </row>
    <row r="122" spans="1:8" ht="15.75" customHeight="1">
      <c r="A122" s="3"/>
      <c r="B122" s="94"/>
      <c r="C122" s="3"/>
      <c r="D122" s="3"/>
      <c r="E122" s="3"/>
      <c r="F122" s="3"/>
      <c r="G122" s="75"/>
    </row>
    <row r="123" spans="1:8" ht="21.75" customHeight="1">
      <c r="A123" s="3"/>
      <c r="B123" s="359" t="s">
        <v>52</v>
      </c>
      <c r="C123" s="290"/>
      <c r="D123" s="290"/>
      <c r="E123" s="291"/>
      <c r="F123" s="3"/>
      <c r="G123" s="75"/>
    </row>
    <row r="124" spans="1:8" ht="21.75" customHeight="1">
      <c r="A124" s="3"/>
      <c r="B124" s="360" t="s">
        <v>53</v>
      </c>
      <c r="C124" s="290"/>
      <c r="D124" s="290"/>
      <c r="E124" s="291"/>
      <c r="F124" s="3"/>
      <c r="G124" s="75"/>
    </row>
    <row r="125" spans="1:8" ht="15.75" customHeight="1">
      <c r="A125" s="3"/>
      <c r="B125" s="95"/>
      <c r="C125" s="95"/>
      <c r="D125" s="95"/>
      <c r="E125" s="96"/>
      <c r="F125" s="97"/>
      <c r="G125" s="75"/>
    </row>
    <row r="126" spans="1:8" ht="15.75" customHeight="1">
      <c r="A126" s="3"/>
      <c r="B126" s="95"/>
      <c r="C126" s="95"/>
      <c r="D126" s="95"/>
      <c r="E126" s="96"/>
      <c r="F126" s="97"/>
      <c r="G126" s="75"/>
    </row>
    <row r="127" spans="1:8" ht="15.75" customHeight="1">
      <c r="A127" s="3"/>
      <c r="B127" s="340"/>
      <c r="C127" s="266"/>
      <c r="D127" s="266"/>
      <c r="E127" s="338"/>
      <c r="F127" s="97"/>
      <c r="G127" s="75"/>
    </row>
    <row r="128" spans="1:8" ht="15.75" customHeight="1">
      <c r="A128" s="3"/>
      <c r="B128" s="314"/>
      <c r="C128" s="315"/>
      <c r="D128" s="315"/>
      <c r="E128" s="337"/>
      <c r="F128" s="97"/>
      <c r="G128" s="75"/>
    </row>
    <row r="129" spans="1:7" ht="15.75" customHeight="1">
      <c r="A129" s="3"/>
      <c r="B129" s="314"/>
      <c r="C129" s="315"/>
      <c r="D129" s="315"/>
      <c r="E129" s="337"/>
      <c r="F129" s="97"/>
      <c r="G129" s="75"/>
    </row>
    <row r="130" spans="1:7" ht="15.75" customHeight="1">
      <c r="A130" s="3"/>
      <c r="B130" s="314"/>
      <c r="C130" s="315"/>
      <c r="D130" s="315"/>
      <c r="E130" s="337"/>
      <c r="F130" s="97"/>
      <c r="G130" s="75"/>
    </row>
    <row r="131" spans="1:7" ht="15.75" customHeight="1">
      <c r="A131" s="3"/>
      <c r="B131" s="314"/>
      <c r="C131" s="315"/>
      <c r="D131" s="315"/>
      <c r="E131" s="337"/>
      <c r="F131" s="97"/>
      <c r="G131" s="75"/>
    </row>
    <row r="132" spans="1:7" ht="15.75" customHeight="1">
      <c r="A132" s="3"/>
      <c r="B132" s="314"/>
      <c r="C132" s="315"/>
      <c r="D132" s="315"/>
      <c r="E132" s="337"/>
      <c r="F132" s="97"/>
      <c r="G132" s="75"/>
    </row>
    <row r="133" spans="1:7" ht="15.75" customHeight="1">
      <c r="A133" s="3"/>
      <c r="B133" s="314"/>
      <c r="C133" s="315"/>
      <c r="D133" s="315"/>
      <c r="E133" s="337"/>
      <c r="F133" s="97"/>
      <c r="G133" s="3"/>
    </row>
    <row r="134" spans="1:7" ht="15.75" customHeight="1">
      <c r="A134" s="3"/>
      <c r="B134" s="314"/>
      <c r="C134" s="315"/>
      <c r="D134" s="315"/>
      <c r="E134" s="337"/>
      <c r="F134" s="97"/>
      <c r="G134" s="75"/>
    </row>
    <row r="135" spans="1:7" ht="15.75" customHeight="1">
      <c r="A135" s="3"/>
      <c r="B135" s="314"/>
      <c r="C135" s="315"/>
      <c r="D135" s="315"/>
      <c r="E135" s="337"/>
      <c r="F135" s="97"/>
      <c r="G135" s="75"/>
    </row>
    <row r="136" spans="1:7" ht="15.75" customHeight="1">
      <c r="A136" s="3"/>
      <c r="B136" s="314"/>
      <c r="C136" s="315"/>
      <c r="D136" s="315"/>
      <c r="E136" s="337"/>
      <c r="F136" s="97"/>
      <c r="G136" s="75"/>
    </row>
    <row r="137" spans="1:7" ht="15.75" customHeight="1">
      <c r="A137" s="3"/>
      <c r="B137" s="314"/>
      <c r="C137" s="315"/>
      <c r="D137" s="315"/>
      <c r="E137" s="337"/>
      <c r="F137" s="97"/>
      <c r="G137" s="75"/>
    </row>
    <row r="138" spans="1:7" ht="15.75" customHeight="1">
      <c r="A138" s="3"/>
      <c r="B138" s="314"/>
      <c r="C138" s="315"/>
      <c r="D138" s="315"/>
      <c r="E138" s="337"/>
      <c r="F138" s="97"/>
      <c r="G138" s="75"/>
    </row>
    <row r="139" spans="1:7" ht="15.75" customHeight="1">
      <c r="A139" s="3"/>
      <c r="B139" s="314"/>
      <c r="C139" s="315"/>
      <c r="D139" s="315"/>
      <c r="E139" s="337"/>
      <c r="F139" s="97"/>
      <c r="G139" s="75"/>
    </row>
    <row r="140" spans="1:7" ht="15.75" customHeight="1">
      <c r="A140" s="3"/>
      <c r="B140" s="314"/>
      <c r="C140" s="315"/>
      <c r="D140" s="315"/>
      <c r="E140" s="337"/>
      <c r="F140" s="97"/>
      <c r="G140" s="75"/>
    </row>
    <row r="141" spans="1:7" ht="15.75" customHeight="1">
      <c r="A141" s="3"/>
      <c r="B141" s="314"/>
      <c r="C141" s="315"/>
      <c r="D141" s="315"/>
      <c r="E141" s="337"/>
      <c r="F141" s="3"/>
      <c r="G141" s="75"/>
    </row>
    <row r="142" spans="1:7" ht="15.75" customHeight="1">
      <c r="A142" s="3"/>
      <c r="B142" s="314"/>
      <c r="C142" s="315"/>
      <c r="D142" s="315"/>
      <c r="E142" s="337"/>
      <c r="F142" s="3"/>
      <c r="G142" s="75"/>
    </row>
    <row r="143" spans="1:7" ht="15.75" customHeight="1">
      <c r="A143" s="3"/>
      <c r="B143" s="314"/>
      <c r="C143" s="315"/>
      <c r="D143" s="315"/>
      <c r="E143" s="337"/>
      <c r="F143" s="3"/>
      <c r="G143" s="75"/>
    </row>
    <row r="144" spans="1:7" ht="15.75" customHeight="1">
      <c r="A144" s="3"/>
      <c r="B144" s="314"/>
      <c r="C144" s="315"/>
      <c r="D144" s="315"/>
      <c r="E144" s="337"/>
      <c r="F144" s="3"/>
      <c r="G144" s="75"/>
    </row>
    <row r="145" spans="1:7" ht="15.75" customHeight="1" thickBot="1">
      <c r="A145" s="3"/>
      <c r="B145" s="339"/>
      <c r="C145" s="286"/>
      <c r="D145" s="286"/>
      <c r="E145" s="296"/>
      <c r="F145" s="3"/>
      <c r="G145" s="75"/>
    </row>
    <row r="146" spans="1:7" ht="15.75" customHeight="1">
      <c r="A146" s="3"/>
      <c r="B146" s="341" t="s">
        <v>174</v>
      </c>
      <c r="C146" s="342"/>
      <c r="D146" s="342"/>
      <c r="E146" s="343"/>
      <c r="F146" s="3"/>
      <c r="G146" s="75"/>
    </row>
    <row r="147" spans="1:7" ht="15.75" customHeight="1" thickBot="1">
      <c r="A147" s="3"/>
      <c r="B147" s="344"/>
      <c r="C147" s="345"/>
      <c r="D147" s="345"/>
      <c r="E147" s="346"/>
      <c r="F147" s="3"/>
      <c r="G147" s="75"/>
    </row>
    <row r="148" spans="1:7" ht="15.75" customHeight="1" thickBot="1">
      <c r="A148" s="3"/>
      <c r="B148" s="3"/>
      <c r="C148" s="3"/>
      <c r="D148" s="3"/>
      <c r="E148" s="3"/>
      <c r="F148" s="3"/>
      <c r="G148" s="75"/>
    </row>
    <row r="149" spans="1:7" ht="15.75" customHeight="1">
      <c r="A149" s="218"/>
      <c r="B149" s="350" t="s">
        <v>175</v>
      </c>
      <c r="C149" s="351"/>
      <c r="D149" s="351"/>
      <c r="E149" s="352"/>
      <c r="F149" s="218"/>
      <c r="G149" s="224"/>
    </row>
    <row r="150" spans="1:7" ht="15.75" customHeight="1">
      <c r="A150" s="218"/>
      <c r="B150" s="353"/>
      <c r="C150" s="354"/>
      <c r="D150" s="354"/>
      <c r="E150" s="355"/>
      <c r="F150" s="218"/>
      <c r="G150" s="224"/>
    </row>
    <row r="151" spans="1:7" ht="15.75" customHeight="1">
      <c r="A151" s="218"/>
      <c r="B151" s="356" t="s">
        <v>176</v>
      </c>
      <c r="C151" s="356"/>
      <c r="D151" s="356"/>
      <c r="E151" s="356"/>
      <c r="F151" s="218"/>
      <c r="G151" s="224"/>
    </row>
    <row r="152" spans="1:7" ht="15.75" customHeight="1">
      <c r="A152" s="218"/>
      <c r="B152" s="356"/>
      <c r="C152" s="356"/>
      <c r="D152" s="356"/>
      <c r="E152" s="356"/>
      <c r="F152" s="218"/>
      <c r="G152" s="224"/>
    </row>
    <row r="153" spans="1:7" ht="15.75" customHeight="1">
      <c r="A153" s="218"/>
      <c r="B153" s="218"/>
      <c r="C153" s="218"/>
      <c r="D153" s="218"/>
      <c r="E153" s="218"/>
      <c r="F153" s="218"/>
      <c r="G153" s="224"/>
    </row>
    <row r="154" spans="1:7" s="221" customFormat="1" ht="15.75" customHeight="1">
      <c r="A154" s="3"/>
      <c r="B154" s="349" t="s">
        <v>152</v>
      </c>
      <c r="C154" s="349"/>
      <c r="D154" s="349"/>
      <c r="E154" s="349"/>
      <c r="F154" s="3"/>
      <c r="G154" s="75"/>
    </row>
    <row r="155" spans="1:7" s="221" customFormat="1" ht="15.75" customHeight="1">
      <c r="A155" s="3"/>
      <c r="B155" s="349"/>
      <c r="C155" s="349"/>
      <c r="D155" s="349"/>
      <c r="E155" s="349"/>
      <c r="F155" s="3"/>
      <c r="G155" s="75"/>
    </row>
    <row r="156" spans="1:7" s="221" customFormat="1" ht="15" customHeight="1">
      <c r="B156" s="349"/>
      <c r="C156" s="349"/>
      <c r="D156" s="349"/>
      <c r="E156" s="349"/>
    </row>
    <row r="157" spans="1:7" s="221" customFormat="1" ht="15" customHeight="1">
      <c r="B157" s="349"/>
      <c r="C157" s="349"/>
      <c r="D157" s="349"/>
      <c r="E157" s="349"/>
    </row>
    <row r="158" spans="1:7" s="221" customFormat="1" ht="15" customHeight="1">
      <c r="B158" s="349"/>
      <c r="C158" s="349"/>
      <c r="D158" s="349"/>
      <c r="E158" s="349"/>
    </row>
    <row r="159" spans="1:7" s="221" customFormat="1" ht="15" customHeight="1">
      <c r="B159" s="349"/>
      <c r="C159" s="349"/>
      <c r="D159" s="349"/>
      <c r="E159" s="349"/>
    </row>
    <row r="160" spans="1:7" s="221" customFormat="1" ht="15" customHeight="1">
      <c r="B160" s="349"/>
      <c r="C160" s="349"/>
      <c r="D160" s="349"/>
      <c r="E160" s="349"/>
    </row>
    <row r="161" spans="2:5" s="221" customFormat="1" ht="15" customHeight="1">
      <c r="B161" s="349"/>
      <c r="C161" s="349"/>
      <c r="D161" s="349"/>
      <c r="E161" s="349"/>
    </row>
    <row r="162" spans="2:5" s="221" customFormat="1" ht="15" customHeight="1">
      <c r="B162" s="349"/>
      <c r="C162" s="349"/>
      <c r="D162" s="349"/>
      <c r="E162" s="349"/>
    </row>
    <row r="163" spans="2:5" s="221" customFormat="1" ht="15" customHeight="1">
      <c r="B163" s="349"/>
      <c r="C163" s="349"/>
      <c r="D163" s="349"/>
      <c r="E163" s="349"/>
    </row>
    <row r="164" spans="2:5" s="221" customFormat="1" ht="15" customHeight="1">
      <c r="B164" s="349"/>
      <c r="C164" s="349"/>
      <c r="D164" s="349"/>
      <c r="E164" s="349"/>
    </row>
    <row r="165" spans="2:5" s="221" customFormat="1" ht="15" customHeight="1">
      <c r="B165" s="250"/>
      <c r="C165" s="250"/>
      <c r="D165" s="250"/>
      <c r="E165" s="250"/>
    </row>
    <row r="166" spans="2:5" s="221" customFormat="1" ht="15" customHeight="1">
      <c r="B166" s="250"/>
      <c r="C166" s="250"/>
      <c r="D166" s="250"/>
      <c r="E166" s="250"/>
    </row>
    <row r="167" spans="2:5" s="221" customFormat="1" ht="15" customHeight="1">
      <c r="B167" s="250"/>
      <c r="C167" s="250"/>
      <c r="D167" s="250"/>
      <c r="E167" s="250"/>
    </row>
    <row r="168" spans="2:5" s="221" customFormat="1" ht="15" customHeight="1">
      <c r="B168" s="250"/>
      <c r="C168" s="250"/>
      <c r="D168" s="250"/>
      <c r="E168" s="250"/>
    </row>
    <row r="169" spans="2:5" s="221" customFormat="1" ht="15" customHeight="1">
      <c r="B169" s="250"/>
      <c r="C169" s="250"/>
      <c r="D169" s="250"/>
      <c r="E169" s="250"/>
    </row>
    <row r="170" spans="2:5" s="221" customFormat="1" ht="15" customHeight="1">
      <c r="B170" s="250"/>
      <c r="C170" s="250"/>
      <c r="D170" s="250"/>
      <c r="E170" s="250"/>
    </row>
    <row r="171" spans="2:5" s="221" customFormat="1" ht="15" customHeight="1">
      <c r="B171" s="250"/>
      <c r="C171" s="250"/>
      <c r="D171" s="250"/>
      <c r="E171" s="250"/>
    </row>
    <row r="172" spans="2:5" s="221" customFormat="1" ht="15" customHeight="1">
      <c r="B172" s="250"/>
      <c r="C172" s="250"/>
      <c r="D172" s="250"/>
      <c r="E172" s="250"/>
    </row>
    <row r="173" spans="2:5" s="221" customFormat="1" ht="15" customHeight="1">
      <c r="B173" s="250"/>
      <c r="C173" s="250"/>
      <c r="D173" s="250"/>
      <c r="E173" s="250"/>
    </row>
    <row r="174" spans="2:5" ht="15" customHeight="1">
      <c r="B174" s="250"/>
      <c r="C174" s="250"/>
      <c r="D174" s="250"/>
      <c r="E174" s="250"/>
    </row>
    <row r="175" spans="2:5" ht="15" customHeight="1">
      <c r="B175" s="250"/>
      <c r="C175" s="250"/>
      <c r="D175" s="250"/>
      <c r="E175" s="250"/>
    </row>
    <row r="176" spans="2:5" ht="15" customHeight="1">
      <c r="B176" s="250"/>
      <c r="C176" s="250"/>
      <c r="D176" s="250"/>
      <c r="E176" s="250"/>
    </row>
  </sheetData>
  <sheetProtection algorithmName="SHA-512" hashValue="orpLpH7u0gVJIcSRai1+5CZxcVyCO7S9YWDhCWQxshjCZ8+jC+Cpjll8v8DwyfUDGX90Ci03SDMGwJvZqHm+Kw==" saltValue="q6vV0d4ufBEZasiN2CJogw==" spinCount="100000" sheet="1" objects="1" scenarios="1"/>
  <protectedRanges>
    <protectedRange sqref="C96:D96" name="Range5"/>
    <protectedRange sqref="C38:D42" name="Range3"/>
    <protectedRange sqref="C14:C16" name="Range1"/>
    <protectedRange sqref="C21:C24" name="Range2"/>
    <protectedRange sqref="C63:D63" name="Range4"/>
  </protectedRanges>
  <mergeCells count="54">
    <mergeCell ref="B127:E145"/>
    <mergeCell ref="B146:E147"/>
    <mergeCell ref="B90:E90"/>
    <mergeCell ref="B91:E91"/>
    <mergeCell ref="B154:E164"/>
    <mergeCell ref="B149:E150"/>
    <mergeCell ref="B151:E152"/>
    <mergeCell ref="B120:E120"/>
    <mergeCell ref="B121:E121"/>
    <mergeCell ref="B123:E123"/>
    <mergeCell ref="B124:E124"/>
    <mergeCell ref="B110:B111"/>
    <mergeCell ref="E110:E111"/>
    <mergeCell ref="B12:D12"/>
    <mergeCell ref="B19:D19"/>
    <mergeCell ref="A1:G1"/>
    <mergeCell ref="A2:G2"/>
    <mergeCell ref="B4:E4"/>
    <mergeCell ref="B5:G5"/>
    <mergeCell ref="E12:G12"/>
    <mergeCell ref="E13:G13"/>
    <mergeCell ref="E14:G29"/>
    <mergeCell ref="B46:D46"/>
    <mergeCell ref="B30:D30"/>
    <mergeCell ref="E30:G30"/>
    <mergeCell ref="E31:G31"/>
    <mergeCell ref="B32:D32"/>
    <mergeCell ref="E32:G50"/>
    <mergeCell ref="B33:D33"/>
    <mergeCell ref="C35:D35"/>
    <mergeCell ref="B35:B37"/>
    <mergeCell ref="C36:C37"/>
    <mergeCell ref="D36:D37"/>
    <mergeCell ref="B44:D44"/>
    <mergeCell ref="B45:D45"/>
    <mergeCell ref="B47:D47"/>
    <mergeCell ref="B48:D48"/>
    <mergeCell ref="B51:G51"/>
    <mergeCell ref="B53:D53"/>
    <mergeCell ref="B54:D54"/>
    <mergeCell ref="B55:D55"/>
    <mergeCell ref="B56:D56"/>
    <mergeCell ref="B59:D59"/>
    <mergeCell ref="B60:D60"/>
    <mergeCell ref="B94:G94"/>
    <mergeCell ref="C96:D96"/>
    <mergeCell ref="B108:E108"/>
    <mergeCell ref="C63:D63"/>
    <mergeCell ref="A73:G73"/>
    <mergeCell ref="A74:G74"/>
    <mergeCell ref="B76:E76"/>
    <mergeCell ref="B84:D84"/>
    <mergeCell ref="B85:D85"/>
    <mergeCell ref="B86:D86"/>
  </mergeCells>
  <conditionalFormatting sqref="E79:E83">
    <cfRule type="cellIs" dxfId="3" priority="2" operator="lessThan">
      <formula>0</formula>
    </cfRule>
  </conditionalFormatting>
  <conditionalFormatting sqref="E112:E116">
    <cfRule type="cellIs" dxfId="2" priority="1" operator="lessThan">
      <formula>0</formula>
    </cfRule>
  </conditionalFormatting>
  <dataValidations count="2">
    <dataValidation type="decimal" allowBlank="1" showErrorMessage="1" error="最高保額為800萬港元（或等值美元）。" sqref="C24" xr:uid="{00000000-0002-0000-0100-000003000000}">
      <formula1>0</formula1>
      <formula2>8000000 / IF(C21="美金", 7.8, 1)</formula2>
    </dataValidation>
    <dataValidation type="whole" allowBlank="1" showInputMessage="1" showErrorMessage="1" error="輸入年齡只能介乎18至65歲。" sqref="C14" xr:uid="{D8CAC5AE-01BE-4CAD-8626-E209F41423A0}">
      <formula1>18</formula1>
      <formula2>65</formula2>
    </dataValidation>
  </dataValidations>
  <hyperlinks>
    <hyperlink ref="B56" r:id="rId1" display="資料來源：明報" xr:uid="{00000000-0004-0000-0100-000000000000}"/>
    <hyperlink ref="B60" r:id="rId2" xr:uid="{00000000-0004-0000-0100-000001000000}"/>
    <hyperlink ref="B124" r:id="rId3" xr:uid="{00000000-0004-0000-0100-000003000000}"/>
    <hyperlink ref="C102" r:id="rId4" xr:uid="{00000000-0004-0000-0100-000002000000}"/>
    <hyperlink ref="B56:D56" r:id="rId5" display="資料來源：信報" xr:uid="{0C190890-F70C-42A6-B50A-143EB0D181A4}"/>
    <hyperlink ref="B146" r:id="rId6" display="https://www.bowtie.com.hk/zh/insurance/term-life?utm_source=btir-excel" xr:uid="{C5911395-0BA3-4F07-AA2B-2490CC8189FB}"/>
    <hyperlink ref="B151" r:id="rId7" display="https://www.bowtie.com.hk/blog/zh/%E5%84%B2%E8%93%84%E4%BF%9D%E9%9A%AA-%E5%9B%9E%E5%A0%B1-%E8%A8%88%E7%AE%97%E6%A9%9F/?utm_source=btir-excel" xr:uid="{B9C5E858-2521-4531-8B41-5B9368EF56F0}"/>
  </hyperlinks>
  <pageMargins left="0.7" right="0.7" top="0.75" bottom="0.75" header="0" footer="0"/>
  <pageSetup paperSize="9" orientation="portrait"/>
  <customProperties>
    <customPr name="QAA_DRILLPATH_NODE_ID" r:id="rId8"/>
  </customProperties>
  <drawing r:id="rId9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73708F1E-06BB-486B-AAC8-E38CF5CB8FB1}">
          <x14:formula1>
            <xm:f>Index!$O$5:$O$7</xm:f>
          </x14:formula1>
          <xm:sqref>C63:D63</xm:sqref>
        </x14:dataValidation>
        <x14:dataValidation type="list" allowBlank="1" showErrorMessage="1" xr:uid="{00000000-0002-0000-0100-000001000000}">
          <x14:formula1>
            <xm:f>Index!$F$5:$F$6</xm:f>
          </x14:formula1>
          <xm:sqref>C21</xm:sqref>
        </x14:dataValidation>
        <x14:dataValidation type="list" allowBlank="1" showErrorMessage="1" xr:uid="{00000000-0002-0000-0100-000005000000}">
          <x14:formula1>
            <xm:f>Index!$L$5:$L$7</xm:f>
          </x14:formula1>
          <xm:sqref>C96:D96</xm:sqref>
        </x14:dataValidation>
        <x14:dataValidation type="list" allowBlank="1" showErrorMessage="1" xr:uid="{00000000-0002-0000-0100-000000000000}">
          <x14:formula1>
            <xm:f>Index!$J$5:$J$6</xm:f>
          </x14:formula1>
          <xm:sqref>C16</xm:sqref>
        </x14:dataValidation>
        <x14:dataValidation type="list" allowBlank="1" showErrorMessage="1" xr:uid="{00000000-0002-0000-0100-000002000000}">
          <x14:formula1>
            <xm:f>Index!$I$5:$I$6</xm:f>
          </x14:formula1>
          <xm:sqref>C15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3"/>
  <sheetViews>
    <sheetView topLeftCell="A99" zoomScaleNormal="100" workbookViewId="0">
      <selection activeCell="H1" sqref="H1:H1048576"/>
    </sheetView>
  </sheetViews>
  <sheetFormatPr defaultColWidth="11.125" defaultRowHeight="15" customHeight="1"/>
  <cols>
    <col min="1" max="1" width="7.125" customWidth="1"/>
    <col min="2" max="2" width="32.625" customWidth="1"/>
    <col min="3" max="3" width="33.625" customWidth="1"/>
    <col min="4" max="4" width="49.125" customWidth="1"/>
    <col min="5" max="7" width="28.125" customWidth="1"/>
    <col min="8" max="8" width="11.125" hidden="1" customWidth="1"/>
  </cols>
  <sheetData>
    <row r="1" spans="1:7" ht="5.25" customHeight="1">
      <c r="A1" s="292"/>
      <c r="B1" s="290"/>
      <c r="C1" s="290"/>
      <c r="D1" s="290"/>
      <c r="E1" s="290"/>
      <c r="F1" s="290"/>
      <c r="G1" s="290"/>
    </row>
    <row r="2" spans="1:7" ht="30.75" customHeight="1">
      <c r="A2" s="293" t="s">
        <v>54</v>
      </c>
      <c r="B2" s="290"/>
      <c r="C2" s="290"/>
      <c r="D2" s="290"/>
      <c r="E2" s="290"/>
      <c r="F2" s="290"/>
      <c r="G2" s="290"/>
    </row>
    <row r="3" spans="1:7" ht="22.5" customHeight="1">
      <c r="A3" s="24"/>
      <c r="B3" s="25"/>
      <c r="C3" s="25"/>
      <c r="D3" s="25"/>
      <c r="E3" s="25"/>
      <c r="F3" s="25"/>
      <c r="G3" s="26"/>
    </row>
    <row r="4" spans="1:7" ht="22.5" customHeight="1">
      <c r="A4" s="20"/>
      <c r="B4" s="330" t="s">
        <v>132</v>
      </c>
      <c r="C4" s="331"/>
      <c r="D4" s="331"/>
      <c r="E4" s="332"/>
      <c r="F4" s="27"/>
      <c r="G4" s="28"/>
    </row>
    <row r="5" spans="1:7" ht="22.5" customHeight="1">
      <c r="A5" s="20"/>
      <c r="B5" s="333" t="s">
        <v>125</v>
      </c>
      <c r="C5" s="310"/>
      <c r="D5" s="310"/>
      <c r="E5" s="310"/>
      <c r="F5" s="310"/>
      <c r="G5" s="334"/>
    </row>
    <row r="6" spans="1:7" ht="15" customHeight="1">
      <c r="A6" s="3"/>
      <c r="B6" s="3"/>
      <c r="C6" s="3"/>
      <c r="D6" s="3"/>
      <c r="E6" s="216"/>
      <c r="F6" s="216"/>
      <c r="G6" s="217"/>
    </row>
    <row r="7" spans="1:7" ht="15" customHeight="1">
      <c r="A7" s="3"/>
      <c r="B7" s="219" t="s">
        <v>23</v>
      </c>
      <c r="C7" s="3"/>
      <c r="D7" s="3"/>
      <c r="E7" s="216"/>
      <c r="F7" s="216"/>
      <c r="G7" s="217"/>
    </row>
    <row r="8" spans="1:7" s="236" customFormat="1" ht="15" customHeight="1">
      <c r="A8" s="232"/>
      <c r="B8" s="233" t="s">
        <v>169</v>
      </c>
      <c r="C8" s="232"/>
      <c r="D8" s="232"/>
      <c r="E8" s="234"/>
      <c r="F8" s="234"/>
      <c r="G8" s="235"/>
    </row>
    <row r="9" spans="1:7" s="236" customFormat="1" ht="15" customHeight="1">
      <c r="A9" s="232"/>
      <c r="B9" s="233" t="s">
        <v>153</v>
      </c>
      <c r="C9" s="232"/>
      <c r="D9" s="232"/>
      <c r="E9" s="234"/>
      <c r="F9" s="234"/>
      <c r="G9" s="235"/>
    </row>
    <row r="10" spans="1:7" s="236" customFormat="1" ht="15" customHeight="1">
      <c r="A10" s="232"/>
      <c r="B10" s="233" t="s">
        <v>154</v>
      </c>
      <c r="C10" s="232"/>
      <c r="D10" s="232"/>
      <c r="E10" s="234"/>
      <c r="F10" s="234"/>
      <c r="G10" s="235"/>
    </row>
    <row r="11" spans="1:7" ht="22.5" customHeight="1">
      <c r="A11" s="24"/>
      <c r="B11" s="25"/>
      <c r="C11" s="25"/>
      <c r="D11" s="25"/>
      <c r="E11" s="25"/>
      <c r="F11" s="25"/>
      <c r="G11" s="26"/>
    </row>
    <row r="12" spans="1:7" ht="29.25" customHeight="1">
      <c r="A12" s="29" t="s">
        <v>7</v>
      </c>
      <c r="B12" s="287" t="s">
        <v>8</v>
      </c>
      <c r="C12" s="286"/>
      <c r="D12" s="286"/>
      <c r="E12" s="366" t="s">
        <v>9</v>
      </c>
      <c r="F12" s="266"/>
      <c r="G12" s="313"/>
    </row>
    <row r="13" spans="1:7" ht="15.75" customHeight="1">
      <c r="A13" s="30"/>
      <c r="B13" s="30"/>
      <c r="C13" s="30"/>
      <c r="D13" s="3"/>
      <c r="E13" s="308" t="s">
        <v>10</v>
      </c>
      <c r="F13" s="309"/>
      <c r="G13" s="310"/>
    </row>
    <row r="14" spans="1:7" ht="20.25" customHeight="1">
      <c r="A14" s="31"/>
      <c r="B14" s="32" t="s">
        <v>11</v>
      </c>
      <c r="C14" s="33">
        <v>30</v>
      </c>
      <c r="D14" s="31"/>
      <c r="E14" s="336"/>
      <c r="F14" s="315"/>
      <c r="G14" s="337"/>
    </row>
    <row r="15" spans="1:7" ht="20.25" customHeight="1">
      <c r="A15" s="31"/>
      <c r="B15" s="32" t="s">
        <v>12</v>
      </c>
      <c r="C15" s="33" t="s">
        <v>13</v>
      </c>
      <c r="D15" s="31"/>
      <c r="E15" s="314"/>
      <c r="F15" s="315"/>
      <c r="G15" s="337"/>
    </row>
    <row r="16" spans="1:7" ht="20.25" customHeight="1">
      <c r="A16" s="31"/>
      <c r="B16" s="32" t="s">
        <v>14</v>
      </c>
      <c r="C16" s="33" t="s">
        <v>15</v>
      </c>
      <c r="D16" s="31"/>
      <c r="E16" s="314"/>
      <c r="F16" s="315"/>
      <c r="G16" s="337"/>
    </row>
    <row r="17" spans="1:7" ht="26.45" customHeight="1">
      <c r="A17" s="3"/>
      <c r="B17" s="252" t="s">
        <v>173</v>
      </c>
      <c r="C17" s="3"/>
      <c r="D17" s="3"/>
      <c r="E17" s="314"/>
      <c r="F17" s="315"/>
      <c r="G17" s="337"/>
    </row>
    <row r="18" spans="1:7" ht="15" customHeight="1">
      <c r="A18" s="3"/>
      <c r="B18" s="251"/>
      <c r="C18" s="3"/>
      <c r="D18" s="3"/>
      <c r="E18" s="314"/>
      <c r="F18" s="315"/>
      <c r="G18" s="337"/>
    </row>
    <row r="19" spans="1:7" ht="29.25" customHeight="1">
      <c r="A19" s="34" t="s">
        <v>16</v>
      </c>
      <c r="B19" s="287" t="s">
        <v>17</v>
      </c>
      <c r="C19" s="286"/>
      <c r="D19" s="286"/>
      <c r="E19" s="314"/>
      <c r="F19" s="315"/>
      <c r="G19" s="337"/>
    </row>
    <row r="20" spans="1:7" ht="15" customHeight="1">
      <c r="A20" s="3"/>
      <c r="B20" s="3"/>
      <c r="C20" s="35"/>
      <c r="D20" s="36"/>
      <c r="E20" s="314"/>
      <c r="F20" s="315"/>
      <c r="G20" s="337"/>
    </row>
    <row r="21" spans="1:7" ht="19.5" customHeight="1">
      <c r="A21" s="31"/>
      <c r="B21" s="37" t="s">
        <v>18</v>
      </c>
      <c r="C21" s="33" t="s">
        <v>19</v>
      </c>
      <c r="D21" s="38"/>
      <c r="E21" s="314"/>
      <c r="F21" s="315"/>
      <c r="G21" s="337"/>
    </row>
    <row r="22" spans="1:7" ht="19.5" customHeight="1">
      <c r="A22" s="31"/>
      <c r="B22" s="37" t="s">
        <v>20</v>
      </c>
      <c r="C22" s="39">
        <v>1980</v>
      </c>
      <c r="D22" s="38"/>
      <c r="E22" s="314"/>
      <c r="F22" s="315"/>
      <c r="G22" s="337"/>
    </row>
    <row r="23" spans="1:7" ht="19.5" customHeight="1">
      <c r="A23" s="31"/>
      <c r="B23" s="37" t="s">
        <v>21</v>
      </c>
      <c r="C23" s="33">
        <v>25</v>
      </c>
      <c r="D23" s="38"/>
      <c r="E23" s="314"/>
      <c r="F23" s="315"/>
      <c r="G23" s="337"/>
    </row>
    <row r="24" spans="1:7" ht="19.5" customHeight="1">
      <c r="A24" s="31"/>
      <c r="B24" s="37" t="s">
        <v>22</v>
      </c>
      <c r="C24" s="40">
        <v>128000</v>
      </c>
      <c r="D24" s="38"/>
      <c r="E24" s="314"/>
      <c r="F24" s="315"/>
      <c r="G24" s="337"/>
    </row>
    <row r="25" spans="1:7" ht="15.75" customHeight="1">
      <c r="A25" s="3"/>
      <c r="B25" s="41" t="s">
        <v>23</v>
      </c>
      <c r="C25" s="42"/>
      <c r="D25" s="43"/>
      <c r="E25" s="314"/>
      <c r="F25" s="315"/>
      <c r="G25" s="337"/>
    </row>
    <row r="26" spans="1:7" ht="15.75" customHeight="1">
      <c r="A26" s="3"/>
      <c r="B26" s="41" t="s">
        <v>24</v>
      </c>
      <c r="C26" s="44"/>
      <c r="D26" s="43"/>
      <c r="E26" s="314"/>
      <c r="F26" s="315"/>
      <c r="G26" s="337"/>
    </row>
    <row r="27" spans="1:7" ht="15.75" customHeight="1">
      <c r="A27" s="3"/>
      <c r="B27" s="45" t="s">
        <v>25</v>
      </c>
      <c r="C27" s="44"/>
      <c r="D27" s="43"/>
      <c r="E27" s="314"/>
      <c r="F27" s="315"/>
      <c r="G27" s="337"/>
    </row>
    <row r="28" spans="1:7" ht="15.75" customHeight="1">
      <c r="A28" s="3"/>
      <c r="B28" s="3"/>
      <c r="C28" s="3"/>
      <c r="D28" s="3"/>
      <c r="E28" s="339"/>
      <c r="F28" s="286"/>
      <c r="G28" s="296"/>
    </row>
    <row r="29" spans="1:7" ht="29.25" customHeight="1">
      <c r="A29" s="34" t="s">
        <v>26</v>
      </c>
      <c r="B29" s="287" t="s">
        <v>27</v>
      </c>
      <c r="C29" s="286"/>
      <c r="D29" s="286"/>
      <c r="E29" s="307" t="s">
        <v>28</v>
      </c>
      <c r="F29" s="273"/>
      <c r="G29" s="274"/>
    </row>
    <row r="30" spans="1:7" ht="15.75" customHeight="1">
      <c r="A30" s="3"/>
      <c r="B30" s="46"/>
      <c r="C30" s="46"/>
      <c r="D30" s="46"/>
      <c r="E30" s="308" t="s">
        <v>29</v>
      </c>
      <c r="F30" s="309"/>
      <c r="G30" s="310"/>
    </row>
    <row r="31" spans="1:7" ht="19.5" customHeight="1">
      <c r="A31" s="3"/>
      <c r="B31" s="311" t="s">
        <v>126</v>
      </c>
      <c r="C31" s="286"/>
      <c r="D31" s="296"/>
      <c r="E31" s="312"/>
      <c r="F31" s="266"/>
      <c r="G31" s="313"/>
    </row>
    <row r="32" spans="1:7" ht="18.75" customHeight="1">
      <c r="A32" s="3"/>
      <c r="B32" s="311" t="s">
        <v>127</v>
      </c>
      <c r="C32" s="286"/>
      <c r="D32" s="296"/>
      <c r="E32" s="314"/>
      <c r="F32" s="315"/>
      <c r="G32" s="316"/>
    </row>
    <row r="33" spans="1:7" ht="15.75" customHeight="1">
      <c r="A33" s="3"/>
      <c r="B33" s="98"/>
      <c r="C33" s="98"/>
      <c r="D33" s="99"/>
      <c r="E33" s="314"/>
      <c r="F33" s="315"/>
      <c r="G33" s="316"/>
    </row>
    <row r="34" spans="1:7" ht="15.75" customHeight="1">
      <c r="A34" s="3"/>
      <c r="B34" s="98"/>
      <c r="C34" s="54"/>
      <c r="D34" s="52"/>
      <c r="E34" s="314"/>
      <c r="F34" s="315"/>
      <c r="G34" s="316"/>
    </row>
    <row r="35" spans="1:7" ht="15.75" customHeight="1">
      <c r="A35" s="3"/>
      <c r="B35" s="300" t="s">
        <v>55</v>
      </c>
      <c r="C35" s="286"/>
      <c r="D35" s="296"/>
      <c r="E35" s="314"/>
      <c r="F35" s="315"/>
      <c r="G35" s="316"/>
    </row>
    <row r="36" spans="1:7" ht="15.75" customHeight="1">
      <c r="A36" s="3"/>
      <c r="B36" s="301" t="s">
        <v>56</v>
      </c>
      <c r="C36" s="286"/>
      <c r="D36" s="296"/>
      <c r="E36" s="314"/>
      <c r="F36" s="315"/>
      <c r="G36" s="316"/>
    </row>
    <row r="37" spans="1:7" ht="15.75" customHeight="1">
      <c r="A37" s="3"/>
      <c r="B37" s="3"/>
      <c r="C37" s="3"/>
      <c r="D37" s="35"/>
      <c r="E37" s="314"/>
      <c r="F37" s="315"/>
      <c r="G37" s="316"/>
    </row>
    <row r="38" spans="1:7" ht="15.75" customHeight="1">
      <c r="A38" s="3"/>
      <c r="B38" s="3"/>
      <c r="C38" s="3"/>
      <c r="D38" s="3"/>
      <c r="E38" s="314"/>
      <c r="F38" s="315"/>
      <c r="G38" s="316"/>
    </row>
    <row r="39" spans="1:7" ht="23.25" customHeight="1">
      <c r="A39" s="3"/>
      <c r="B39" s="322" t="s">
        <v>0</v>
      </c>
      <c r="C39" s="365" t="s">
        <v>30</v>
      </c>
      <c r="D39" s="321"/>
      <c r="E39" s="314"/>
      <c r="F39" s="315"/>
      <c r="G39" s="316"/>
    </row>
    <row r="40" spans="1:7" ht="23.25" customHeight="1">
      <c r="A40" s="3"/>
      <c r="B40" s="323"/>
      <c r="C40" s="322" t="s">
        <v>31</v>
      </c>
      <c r="D40" s="327" t="s">
        <v>136</v>
      </c>
      <c r="E40" s="314"/>
      <c r="F40" s="315"/>
      <c r="G40" s="316"/>
    </row>
    <row r="41" spans="1:7" ht="23.25" customHeight="1">
      <c r="A41" s="3"/>
      <c r="B41" s="324"/>
      <c r="C41" s="324"/>
      <c r="D41" s="324"/>
      <c r="E41" s="314"/>
      <c r="F41" s="315"/>
      <c r="G41" s="316"/>
    </row>
    <row r="42" spans="1:7" ht="23.25" customHeight="1">
      <c r="A42" s="31"/>
      <c r="B42" s="100">
        <v>1</v>
      </c>
      <c r="C42" s="101">
        <v>0</v>
      </c>
      <c r="D42" s="101">
        <v>0</v>
      </c>
      <c r="E42" s="314"/>
      <c r="F42" s="315"/>
      <c r="G42" s="316"/>
    </row>
    <row r="43" spans="1:7" ht="23.25" customHeight="1">
      <c r="A43" s="31"/>
      <c r="B43" s="100">
        <v>2</v>
      </c>
      <c r="C43" s="101">
        <v>0</v>
      </c>
      <c r="D43" s="101">
        <v>0</v>
      </c>
      <c r="E43" s="314"/>
      <c r="F43" s="315"/>
      <c r="G43" s="316"/>
    </row>
    <row r="44" spans="1:7" ht="23.25" customHeight="1">
      <c r="A44" s="31"/>
      <c r="B44" s="100">
        <v>3</v>
      </c>
      <c r="C44" s="101">
        <v>95</v>
      </c>
      <c r="D44" s="101">
        <v>18</v>
      </c>
      <c r="E44" s="314"/>
      <c r="F44" s="315"/>
      <c r="G44" s="316"/>
    </row>
    <row r="45" spans="1:7" ht="23.25" customHeight="1">
      <c r="A45" s="31"/>
      <c r="B45" s="100">
        <v>4</v>
      </c>
      <c r="C45" s="101">
        <v>335</v>
      </c>
      <c r="D45" s="101">
        <v>82</v>
      </c>
      <c r="E45" s="314"/>
      <c r="F45" s="315"/>
      <c r="G45" s="316"/>
    </row>
    <row r="46" spans="1:7" ht="23.25" customHeight="1">
      <c r="A46" s="31"/>
      <c r="B46" s="100">
        <v>5</v>
      </c>
      <c r="C46" s="101">
        <v>724</v>
      </c>
      <c r="D46" s="101">
        <v>200</v>
      </c>
      <c r="E46" s="314"/>
      <c r="F46" s="315"/>
      <c r="G46" s="316"/>
    </row>
    <row r="47" spans="1:7" ht="23.25" customHeight="1">
      <c r="A47" s="31"/>
      <c r="B47" s="100">
        <v>10</v>
      </c>
      <c r="C47" s="101">
        <v>6295</v>
      </c>
      <c r="D47" s="101">
        <v>1917</v>
      </c>
      <c r="E47" s="314"/>
      <c r="F47" s="315"/>
      <c r="G47" s="316"/>
    </row>
    <row r="48" spans="1:7" ht="23.25" customHeight="1">
      <c r="A48" s="31"/>
      <c r="B48" s="100">
        <v>15</v>
      </c>
      <c r="C48" s="101">
        <v>17405</v>
      </c>
      <c r="D48" s="101">
        <v>6692</v>
      </c>
      <c r="E48" s="314"/>
      <c r="F48" s="315"/>
      <c r="G48" s="316"/>
    </row>
    <row r="49" spans="1:7" ht="23.25" customHeight="1">
      <c r="A49" s="31"/>
      <c r="B49" s="100">
        <v>20</v>
      </c>
      <c r="C49" s="101">
        <v>32134</v>
      </c>
      <c r="D49" s="101">
        <v>15609</v>
      </c>
      <c r="E49" s="314"/>
      <c r="F49" s="315"/>
      <c r="G49" s="316"/>
    </row>
    <row r="50" spans="1:7" ht="23.25" customHeight="1">
      <c r="A50" s="31"/>
      <c r="B50" s="100">
        <v>25</v>
      </c>
      <c r="C50" s="101">
        <v>51290</v>
      </c>
      <c r="D50" s="101">
        <v>28059</v>
      </c>
      <c r="E50" s="314"/>
      <c r="F50" s="315"/>
      <c r="G50" s="316"/>
    </row>
    <row r="51" spans="1:7" ht="23.25" customHeight="1">
      <c r="A51" s="31"/>
      <c r="B51" s="100">
        <v>30</v>
      </c>
      <c r="C51" s="101">
        <v>51290</v>
      </c>
      <c r="D51" s="101">
        <v>46741</v>
      </c>
      <c r="E51" s="314"/>
      <c r="F51" s="315"/>
      <c r="G51" s="316"/>
    </row>
    <row r="52" spans="1:7" ht="23.25" customHeight="1">
      <c r="A52" s="31"/>
      <c r="B52" s="100" t="s">
        <v>3</v>
      </c>
      <c r="C52" s="101">
        <v>51290</v>
      </c>
      <c r="D52" s="101">
        <v>70432</v>
      </c>
      <c r="E52" s="314"/>
      <c r="F52" s="315"/>
      <c r="G52" s="316"/>
    </row>
    <row r="53" spans="1:7" ht="23.25" customHeight="1">
      <c r="A53" s="31"/>
      <c r="B53" s="100" t="s">
        <v>57</v>
      </c>
      <c r="C53" s="101">
        <v>51290</v>
      </c>
      <c r="D53" s="101">
        <v>103416</v>
      </c>
      <c r="E53" s="314"/>
      <c r="F53" s="315"/>
      <c r="G53" s="316"/>
    </row>
    <row r="54" spans="1:7" ht="23.25" customHeight="1">
      <c r="A54" s="31"/>
      <c r="B54" s="100" t="s">
        <v>58</v>
      </c>
      <c r="C54" s="101">
        <v>51290</v>
      </c>
      <c r="D54" s="101">
        <v>145763</v>
      </c>
      <c r="E54" s="314"/>
      <c r="F54" s="315"/>
      <c r="G54" s="316"/>
    </row>
    <row r="55" spans="1:7" ht="23.25" customHeight="1">
      <c r="A55" s="31"/>
      <c r="B55" s="100" t="s">
        <v>59</v>
      </c>
      <c r="C55" s="101">
        <v>51290</v>
      </c>
      <c r="D55" s="101">
        <v>202928</v>
      </c>
      <c r="E55" s="314"/>
      <c r="F55" s="315"/>
      <c r="G55" s="316"/>
    </row>
    <row r="56" spans="1:7" ht="23.25" customHeight="1">
      <c r="A56" s="31"/>
      <c r="B56" s="100" t="s">
        <v>60</v>
      </c>
      <c r="C56" s="101">
        <v>51290</v>
      </c>
      <c r="D56" s="101">
        <v>279897</v>
      </c>
      <c r="E56" s="314"/>
      <c r="F56" s="315"/>
      <c r="G56" s="316"/>
    </row>
    <row r="57" spans="1:7" ht="23.25" customHeight="1">
      <c r="A57" s="31"/>
      <c r="B57" s="100" t="s">
        <v>61</v>
      </c>
      <c r="C57" s="101">
        <v>51290</v>
      </c>
      <c r="D57" s="101">
        <v>383357</v>
      </c>
      <c r="E57" s="314"/>
      <c r="F57" s="315"/>
      <c r="G57" s="316"/>
    </row>
    <row r="58" spans="1:7" ht="23.25" customHeight="1">
      <c r="A58" s="31"/>
      <c r="B58" s="100" t="s">
        <v>62</v>
      </c>
      <c r="C58" s="101">
        <v>51290</v>
      </c>
      <c r="D58" s="101">
        <v>522268</v>
      </c>
      <c r="E58" s="314"/>
      <c r="F58" s="315"/>
      <c r="G58" s="316"/>
    </row>
    <row r="59" spans="1:7" ht="23.25" customHeight="1">
      <c r="A59" s="31"/>
      <c r="B59" s="100" t="s">
        <v>63</v>
      </c>
      <c r="C59" s="101">
        <v>128000</v>
      </c>
      <c r="D59" s="101">
        <v>708606</v>
      </c>
      <c r="E59" s="314"/>
      <c r="F59" s="315"/>
      <c r="G59" s="316"/>
    </row>
    <row r="60" spans="1:7" ht="15.75" customHeight="1">
      <c r="A60" s="3"/>
      <c r="B60" s="46"/>
      <c r="C60" s="46"/>
      <c r="D60" s="46"/>
      <c r="E60" s="314"/>
      <c r="F60" s="315"/>
      <c r="G60" s="316"/>
    </row>
    <row r="61" spans="1:7" ht="15.75" customHeight="1">
      <c r="A61" s="3"/>
      <c r="B61" s="46"/>
      <c r="C61" s="46"/>
      <c r="D61" s="46"/>
      <c r="E61" s="314"/>
      <c r="F61" s="315"/>
      <c r="G61" s="316"/>
    </row>
    <row r="62" spans="1:7" ht="21" customHeight="1">
      <c r="A62" s="3"/>
      <c r="B62" s="300" t="s">
        <v>133</v>
      </c>
      <c r="C62" s="286"/>
      <c r="D62" s="296"/>
      <c r="E62" s="314"/>
      <c r="F62" s="315"/>
      <c r="G62" s="316"/>
    </row>
    <row r="63" spans="1:7" ht="23.25" customHeight="1">
      <c r="A63" s="3"/>
      <c r="B63" s="304" t="s">
        <v>32</v>
      </c>
      <c r="C63" s="305"/>
      <c r="D63" s="306"/>
      <c r="E63" s="314"/>
      <c r="F63" s="315"/>
      <c r="G63" s="316"/>
    </row>
    <row r="64" spans="1:7" ht="23.25" customHeight="1">
      <c r="A64" s="3"/>
      <c r="B64" s="304" t="s">
        <v>134</v>
      </c>
      <c r="C64" s="305"/>
      <c r="D64" s="306"/>
      <c r="E64" s="314"/>
      <c r="F64" s="315"/>
      <c r="G64" s="316"/>
    </row>
    <row r="65" spans="1:7" ht="23.25" customHeight="1">
      <c r="A65" s="3"/>
      <c r="B65" s="328" t="s">
        <v>155</v>
      </c>
      <c r="C65" s="328"/>
      <c r="D65" s="328"/>
      <c r="E65" s="338"/>
      <c r="F65" s="315"/>
      <c r="G65" s="313"/>
    </row>
    <row r="66" spans="1:7" ht="23.25" customHeight="1">
      <c r="A66" s="3"/>
      <c r="B66" s="328" t="s">
        <v>135</v>
      </c>
      <c r="C66" s="328"/>
      <c r="D66" s="328"/>
      <c r="E66" s="338"/>
      <c r="F66" s="315"/>
      <c r="G66" s="313"/>
    </row>
    <row r="67" spans="1:7" ht="15.75" customHeight="1">
      <c r="A67" s="3"/>
      <c r="B67" s="46"/>
      <c r="C67" s="46"/>
      <c r="D67" s="46"/>
      <c r="E67" s="314"/>
      <c r="F67" s="315"/>
      <c r="G67" s="316"/>
    </row>
    <row r="68" spans="1:7" ht="15.75" customHeight="1">
      <c r="A68" s="3"/>
      <c r="B68" s="46"/>
      <c r="C68" s="46"/>
      <c r="D68" s="46"/>
      <c r="E68" s="317"/>
      <c r="F68" s="318"/>
      <c r="G68" s="319"/>
    </row>
    <row r="69" spans="1:7" ht="29.25" customHeight="1">
      <c r="A69" s="34" t="s">
        <v>33</v>
      </c>
      <c r="B69" s="287" t="s">
        <v>34</v>
      </c>
      <c r="C69" s="286"/>
      <c r="D69" s="286"/>
      <c r="E69" s="286"/>
      <c r="F69" s="286"/>
      <c r="G69" s="286"/>
    </row>
    <row r="70" spans="1:7" ht="15.75" customHeight="1">
      <c r="A70" s="3"/>
      <c r="B70" s="50"/>
      <c r="C70" s="51"/>
      <c r="D70" s="46"/>
      <c r="E70" s="46"/>
      <c r="F70" s="36"/>
      <c r="G70" s="52"/>
    </row>
    <row r="71" spans="1:7" ht="23.25" customHeight="1">
      <c r="A71" s="3"/>
      <c r="B71" s="300" t="s">
        <v>35</v>
      </c>
      <c r="C71" s="286"/>
      <c r="D71" s="296"/>
      <c r="E71" s="36"/>
      <c r="F71" s="36"/>
      <c r="G71" s="52"/>
    </row>
    <row r="72" spans="1:7" ht="23.25" customHeight="1">
      <c r="A72" s="3"/>
      <c r="B72" s="301" t="s">
        <v>137</v>
      </c>
      <c r="C72" s="286"/>
      <c r="D72" s="296"/>
      <c r="E72" s="53"/>
      <c r="F72" s="36"/>
      <c r="G72" s="52"/>
    </row>
    <row r="73" spans="1:7" ht="23.25" customHeight="1">
      <c r="A73" s="3"/>
      <c r="B73" s="301" t="s">
        <v>138</v>
      </c>
      <c r="C73" s="286"/>
      <c r="D73" s="296"/>
      <c r="E73" s="53"/>
      <c r="F73" s="36"/>
      <c r="G73" s="52"/>
    </row>
    <row r="74" spans="1:7" ht="15.75" customHeight="1">
      <c r="A74" s="3"/>
      <c r="B74" s="362" t="s">
        <v>36</v>
      </c>
      <c r="C74" s="286"/>
      <c r="D74" s="286"/>
      <c r="E74" s="53"/>
      <c r="F74" s="36"/>
      <c r="G74" s="52"/>
    </row>
    <row r="75" spans="1:7" ht="15.75" customHeight="1">
      <c r="A75" s="3"/>
      <c r="B75" s="50"/>
      <c r="C75" s="50"/>
      <c r="D75" s="54"/>
      <c r="E75" s="53"/>
      <c r="F75" s="36"/>
      <c r="G75" s="52"/>
    </row>
    <row r="76" spans="1:7" ht="15.75" customHeight="1">
      <c r="A76" s="3"/>
      <c r="B76" s="55"/>
      <c r="C76" s="56"/>
      <c r="D76" s="56"/>
      <c r="E76" s="53"/>
      <c r="F76" s="36"/>
      <c r="G76" s="52"/>
    </row>
    <row r="77" spans="1:7" ht="19.5" customHeight="1">
      <c r="A77" s="3"/>
      <c r="B77" s="284" t="s">
        <v>139</v>
      </c>
      <c r="C77" s="273"/>
      <c r="D77" s="274"/>
      <c r="E77" s="131"/>
      <c r="F77" s="132"/>
      <c r="G77" s="57"/>
    </row>
    <row r="78" spans="1:7" ht="19.5" customHeight="1">
      <c r="A78" s="3"/>
      <c r="B78" s="285" t="s">
        <v>37</v>
      </c>
      <c r="C78" s="286"/>
      <c r="D78" s="286"/>
      <c r="E78" s="131"/>
      <c r="F78" s="132"/>
      <c r="G78" s="57"/>
    </row>
    <row r="79" spans="1:7" ht="15.75" customHeight="1">
      <c r="A79" s="3"/>
      <c r="B79" s="46"/>
      <c r="C79" s="46"/>
      <c r="D79" s="53"/>
      <c r="E79" s="53"/>
      <c r="F79" s="36"/>
      <c r="G79" s="52"/>
    </row>
    <row r="80" spans="1:7" ht="15.75" customHeight="1">
      <c r="A80" s="3"/>
      <c r="B80" s="46"/>
      <c r="C80" s="46"/>
      <c r="D80" s="53"/>
      <c r="E80" s="46"/>
      <c r="F80" s="46"/>
      <c r="G80" s="46"/>
    </row>
    <row r="81" spans="1:8" ht="23.25" customHeight="1">
      <c r="A81" s="102"/>
      <c r="B81" s="184" t="s">
        <v>38</v>
      </c>
      <c r="C81" s="363">
        <v>0.7</v>
      </c>
      <c r="D81" s="364"/>
      <c r="E81" s="103"/>
      <c r="F81" s="103"/>
      <c r="G81" s="103"/>
    </row>
    <row r="82" spans="1:8" ht="15.75" customHeight="1">
      <c r="A82" s="104"/>
      <c r="B82" s="105"/>
      <c r="C82" s="185"/>
      <c r="D82" s="185"/>
      <c r="E82" s="46"/>
      <c r="F82" s="46"/>
      <c r="G82" s="46"/>
    </row>
    <row r="83" spans="1:8" ht="24.75" customHeight="1">
      <c r="A83" s="106"/>
      <c r="B83" s="7" t="s">
        <v>0</v>
      </c>
      <c r="C83" s="7" t="s">
        <v>64</v>
      </c>
      <c r="D83" s="61" t="s">
        <v>65</v>
      </c>
      <c r="E83" s="103"/>
      <c r="F83" s="103"/>
      <c r="G83" s="103"/>
    </row>
    <row r="84" spans="1:8" ht="24.75" customHeight="1">
      <c r="A84" s="106"/>
      <c r="B84" s="62">
        <v>1</v>
      </c>
      <c r="C84" s="188">
        <f>IF(H84&lt;=adv.payment_period,
(C42/(H84*adv.premium))^(1/H84)-1,
(C42/(adv.payment_period*adv.premium))^(1/H84)-1)</f>
        <v>-1</v>
      </c>
      <c r="D84" s="188">
        <f>IF(H84&lt;=adv.payment_period,
((C42 + adv.expected_realisation_rate*D42)/(H84*adv.premium))^(1/H84)-1,
((C42 + adv.expected_realisation_rate*D42)/(adv.payment_period*adv.premium))^(1/H84)-1)</f>
        <v>-1</v>
      </c>
      <c r="E84" s="103"/>
      <c r="F84" s="153"/>
      <c r="G84" s="155"/>
      <c r="H84">
        <f>INDEX(S_PolicyYear[policy_year], MATCH($B84, S_PolicyYear[attained_age_or_policy_year], 0))</f>
        <v>1</v>
      </c>
    </row>
    <row r="85" spans="1:8" ht="24.75" customHeight="1">
      <c r="A85" s="106"/>
      <c r="B85" s="62">
        <v>2</v>
      </c>
      <c r="C85" s="188">
        <f>IF(H85&lt;=adv.payment_period,
(C43/(H85*adv.premium))^(1/H85)-1,
(C43/(adv.payment_period*adv.premium))^(1/H85)-1)</f>
        <v>-1</v>
      </c>
      <c r="D85" s="189">
        <f>IF(H85&lt;=adv.payment_period,
((C43 + adv.expected_realisation_rate*D43)/(H85*adv.premium))^(1/H85)-1,
((C43 + adv.expected_realisation_rate*D43)/(adv.payment_period*adv.premium))^(1/H85)-1)</f>
        <v>-1</v>
      </c>
      <c r="E85" s="103"/>
      <c r="F85" s="153"/>
      <c r="G85" s="155"/>
      <c r="H85">
        <f>INDEX(S_PolicyYear[policy_year], MATCH($B85, S_PolicyYear[attained_age_or_policy_year], 0))</f>
        <v>2</v>
      </c>
    </row>
    <row r="86" spans="1:8" ht="24.75" customHeight="1">
      <c r="A86" s="106"/>
      <c r="B86" s="62">
        <v>3</v>
      </c>
      <c r="C86" s="188">
        <f>IF(H86&lt;=adv.payment_period,
(C44/(H86*adv.premium))^(1/H86)-1,
(C44/(adv.payment_period*adv.premium))^(1/H86)-1)</f>
        <v>-0.74805114630182878</v>
      </c>
      <c r="D86" s="189">
        <f>IF(H86&lt;=adv.payment_period,
((C44 + adv.expected_realisation_rate*D44)/(H86*adv.premium))^(1/H86)-1,
((C44 + adv.expected_realisation_rate*D44)/(adv.payment_period*adv.premium))^(1/H86)-1)</f>
        <v>-0.73737144623758777</v>
      </c>
      <c r="E86" s="103"/>
      <c r="F86" s="153"/>
      <c r="G86" s="155"/>
      <c r="H86">
        <f>INDEX(S_PolicyYear[policy_year], MATCH($B86, S_PolicyYear[attained_age_or_policy_year], 0))</f>
        <v>3</v>
      </c>
    </row>
    <row r="87" spans="1:8" ht="24.75" customHeight="1">
      <c r="A87" s="106"/>
      <c r="B87" s="62">
        <v>4</v>
      </c>
      <c r="C87" s="188">
        <f>IF(H87&lt;=adv.payment_period,
(C45/(H87*adv.premium))^(1/H87)-1,
(C45/(adv.payment_period*adv.premium))^(1/H87)-1)</f>
        <v>-0.54649726938615295</v>
      </c>
      <c r="D87" s="189">
        <f>IF(H87&lt;=adv.payment_period,
((C45 + adv.expected_realisation_rate*D45)/(H87*adv.premium))^(1/H87)-1,
((C45 + adv.expected_realisation_rate*D45)/(adv.payment_period*adv.premium))^(1/H87)-1)</f>
        <v>-0.5282075851953667</v>
      </c>
      <c r="E87" s="103"/>
      <c r="F87" s="153"/>
      <c r="G87" s="155"/>
      <c r="H87">
        <f>INDEX(S_PolicyYear[policy_year], MATCH($B87, S_PolicyYear[attained_age_or_policy_year], 0))</f>
        <v>4</v>
      </c>
    </row>
    <row r="88" spans="1:8" ht="24.75" customHeight="1">
      <c r="A88" s="106"/>
      <c r="B88" s="62">
        <v>5</v>
      </c>
      <c r="C88" s="188">
        <f>IF(H88&lt;=adv.payment_period,
(C46/(H88*adv.premium))^(1/H88)-1,
(C46/(adv.payment_period*adv.premium))^(1/H88)-1)</f>
        <v>-0.40731945124076541</v>
      </c>
      <c r="D88" s="189">
        <f>IF(H88&lt;=adv.payment_period,
((C46 + adv.expected_realisation_rate*D46)/(H88*adv.premium))^(1/H88)-1,
((C46 + adv.expected_realisation_rate*D46)/(adv.payment_period*adv.premium))^(1/H88)-1)</f>
        <v>-0.385989624926385</v>
      </c>
      <c r="E88" s="103"/>
      <c r="F88" s="153"/>
      <c r="G88" s="155"/>
      <c r="H88">
        <f>INDEX(S_PolicyYear[policy_year], MATCH($B88, S_PolicyYear[attained_age_or_policy_year], 0))</f>
        <v>5</v>
      </c>
    </row>
    <row r="89" spans="1:8" ht="24.75" customHeight="1">
      <c r="A89" s="106"/>
      <c r="B89" s="62">
        <v>10</v>
      </c>
      <c r="C89" s="188">
        <f>IF(H89&lt;=adv.payment_period,
(C47/(H89*adv.premium))^(1/H89)-1,
(C47/(adv.payment_period*adv.premium))^(1/H89)-1)</f>
        <v>-0.10827066363885329</v>
      </c>
      <c r="D89" s="189">
        <f>IF(H89&lt;=adv.payment_period,
((C47 + adv.expected_realisation_rate*D47)/(H89*adv.premium))^(1/H89)-1,
((C47 + adv.expected_realisation_rate*D47)/(adv.payment_period*adv.premium))^(1/H89)-1)</f>
        <v>-9.0871669955626233E-2</v>
      </c>
      <c r="E89" s="103"/>
      <c r="F89" s="153"/>
      <c r="G89" s="155"/>
      <c r="H89">
        <f>INDEX(S_PolicyYear[policy_year], MATCH($B89, S_PolicyYear[attained_age_or_policy_year], 0))</f>
        <v>10</v>
      </c>
    </row>
    <row r="90" spans="1:8" ht="24.75" customHeight="1">
      <c r="A90" s="106"/>
      <c r="B90" s="62">
        <v>15</v>
      </c>
      <c r="C90" s="188">
        <f>IF(H90&lt;=adv.payment_period,
(C48/(H90*adv.premium))^(1/H90)-1,
(C48/(adv.payment_period*adv.premium))^(1/H90)-1)</f>
        <v>-3.4998832986064654E-2</v>
      </c>
      <c r="D90" s="189">
        <f>IF(H90&lt;=adv.payment_period,
((C48 + adv.expected_realisation_rate*D48)/(H90*adv.premium))^(1/H90)-1,
((C48 + adv.expected_realisation_rate*D48)/(adv.payment_period*adv.premium))^(1/H90)-1)</f>
        <v>-1.9543120799295655E-2</v>
      </c>
      <c r="E90" s="103"/>
      <c r="F90" s="153"/>
      <c r="G90" s="155"/>
      <c r="H90">
        <f>INDEX(S_PolicyYear[policy_year], MATCH($B90, S_PolicyYear[attained_age_or_policy_year], 0))</f>
        <v>15</v>
      </c>
    </row>
    <row r="91" spans="1:8" ht="24.75" customHeight="1">
      <c r="A91" s="106"/>
      <c r="B91" s="62">
        <v>20</v>
      </c>
      <c r="C91" s="188">
        <f>IF(H91&lt;=adv.payment_period,
(C49/(H91*adv.premium))^(1/H91)-1,
(C49/(adv.payment_period*adv.premium))^(1/H91)-1)</f>
        <v>-1.0391355834060145E-2</v>
      </c>
      <c r="D91" s="189">
        <f>IF(H91&lt;=adv.payment_period,
((C49 + adv.expected_realisation_rate*D49)/(H91*adv.premium))^(1/H91)-1,
((C49 + adv.expected_realisation_rate*D49)/(adv.payment_period*adv.premium))^(1/H91)-1)</f>
        <v>4.1974015507513229E-3</v>
      </c>
      <c r="E91" s="103"/>
      <c r="F91" s="153"/>
      <c r="G91" s="155"/>
      <c r="H91">
        <f>INDEX(S_PolicyYear[policy_year], MATCH($B91, S_PolicyYear[attained_age_or_policy_year], 0))</f>
        <v>20</v>
      </c>
    </row>
    <row r="92" spans="1:8" ht="29.25" customHeight="1">
      <c r="A92" s="106"/>
      <c r="B92" s="62">
        <v>25</v>
      </c>
      <c r="C92" s="188">
        <f>IF(H92&lt;=adv.payment_period,
(C50/(H92*adv.premium))^(1/H92)-1,
(C50/(adv.payment_period*adv.premium))^(1/H92)-1)</f>
        <v>1.4219352656952289E-3</v>
      </c>
      <c r="D92" s="189">
        <f>IF(H92&lt;=adv.payment_period,
((C50 + adv.expected_realisation_rate*D50)/(H92*adv.premium))^(1/H92)-1,
((C50 + adv.expected_realisation_rate*D50)/(adv.payment_period*adv.premium))^(1/H92)-1)</f>
        <v>1.4493593505767732E-2</v>
      </c>
      <c r="E92" s="154"/>
      <c r="F92" s="153"/>
      <c r="G92" s="155"/>
      <c r="H92">
        <f>INDEX(S_PolicyYear[policy_year], MATCH($B92, S_PolicyYear[attained_age_or_policy_year], 0))</f>
        <v>25</v>
      </c>
    </row>
    <row r="93" spans="1:8" ht="24.75" customHeight="1">
      <c r="A93" s="106"/>
      <c r="B93" s="62">
        <v>30</v>
      </c>
      <c r="C93" s="188">
        <f>IF(H93&lt;=adv.payment_period,
(C51/(H93*adv.premium))^(1/H93)-1,
(C51/(adv.payment_period*adv.premium))^(1/H93)-1)</f>
        <v>1.1848057226140352E-3</v>
      </c>
      <c r="D93" s="189">
        <f>IF(H93&lt;=adv.payment_period,
((C51 + adv.expected_realisation_rate*D51)/(H93*adv.premium))^(1/H93)-1,
((C51 + adv.expected_realisation_rate*D51)/(adv.payment_period*adv.premium))^(1/H93)-1)</f>
        <v>1.7787943896438119E-2</v>
      </c>
      <c r="E93" s="103"/>
      <c r="F93" s="153"/>
      <c r="G93" s="155"/>
      <c r="H93">
        <f>INDEX(S_PolicyYear[policy_year], MATCH($B93, S_PolicyYear[attained_age_or_policy_year], 0))</f>
        <v>30</v>
      </c>
    </row>
    <row r="94" spans="1:8" ht="24.75" customHeight="1">
      <c r="A94" s="106"/>
      <c r="B94" s="11" t="s">
        <v>3</v>
      </c>
      <c r="C94" s="190">
        <f>IF(H94&lt;=adv.payment_period,
(C52/(H94*adv.premium))^(1/H94)-1,
(C52/(adv.payment_period*adv.premium))^(1/H94)-1)</f>
        <v>9.8724066341304706E-4</v>
      </c>
      <c r="D94" s="191">
        <f>IF(H94&lt;=adv.payment_period,
((C52 + adv.expected_realisation_rate*D52)/(H94*adv.premium))^(1/H94)-1,
((C52 + adv.expected_realisation_rate*D52)/(adv.payment_period*adv.premium))^(1/H94)-1)</f>
        <v>1.9892606903190391E-2</v>
      </c>
      <c r="E94" s="103"/>
      <c r="F94" s="153"/>
      <c r="G94" s="155"/>
      <c r="H94">
        <f>INDEX(S_PolicyYear[policy_year], MATCH($B94, S_PolicyYear[attained_age_or_policy_year], 0))</f>
        <v>36</v>
      </c>
    </row>
    <row r="95" spans="1:8" ht="24.75" customHeight="1">
      <c r="A95" s="106"/>
      <c r="B95" s="62" t="s">
        <v>57</v>
      </c>
      <c r="C95" s="188">
        <f>IF(H95&lt;=adv.payment_period,
(C53/(H95*adv.premium))^(1/H95)-1,
(C53/(adv.payment_period*adv.premium))^(1/H95)-1)</f>
        <v>8.6679329779637548E-4</v>
      </c>
      <c r="D95" s="192">
        <f>IF(H95&lt;=adv.payment_period,
((C53 + adv.expected_realisation_rate*D53)/(H95*adv.premium))^(1/H95)-1,
((C53 + adv.expected_realisation_rate*D53)/(adv.payment_period*adv.premium))^(1/H95)-1)</f>
        <v>2.2586283969687759E-2</v>
      </c>
      <c r="E95" s="103"/>
      <c r="F95" s="153"/>
      <c r="G95" s="155"/>
      <c r="H95">
        <f>INDEX(S_PolicyYear[policy_year], MATCH($B95, S_PolicyYear[attained_age_or_policy_year], 0))</f>
        <v>41</v>
      </c>
    </row>
    <row r="96" spans="1:8" ht="24.75" customHeight="1">
      <c r="A96" s="106"/>
      <c r="B96" s="62" t="s">
        <v>58</v>
      </c>
      <c r="C96" s="188">
        <f>IF(H96&lt;=adv.payment_period,
(C54/(H96*adv.premium))^(1/H96)-1,
(C54/(adv.payment_period*adv.premium))^(1/H96)-1)</f>
        <v>7.7254025184947395E-4</v>
      </c>
      <c r="D96" s="192">
        <f>IF(H96&lt;=adv.payment_period,
((C54 + adv.expected_realisation_rate*D54)/(H96*adv.premium))^(1/H96)-1,
((C54 + adv.expected_realisation_rate*D54)/(adv.payment_period*adv.premium))^(1/H96)-1)</f>
        <v>2.48823798186395E-2</v>
      </c>
      <c r="E96" s="103"/>
      <c r="F96" s="153"/>
      <c r="G96" s="155"/>
      <c r="H96">
        <f>INDEX(S_PolicyYear[policy_year], MATCH($B96, S_PolicyYear[attained_age_or_policy_year], 0))</f>
        <v>46</v>
      </c>
    </row>
    <row r="97" spans="1:8" ht="24.75" customHeight="1">
      <c r="A97" s="106"/>
      <c r="B97" s="62" t="s">
        <v>59</v>
      </c>
      <c r="C97" s="188">
        <f>IF(H97&lt;=adv.payment_period,
(C55/(H97*adv.premium))^(1/H97)-1,
(C55/(adv.payment_period*adv.premium))^(1/H97)-1)</f>
        <v>6.9677463134087958E-4</v>
      </c>
      <c r="D97" s="192">
        <f>IF(H97&lt;=adv.payment_period,
((C55 + adv.expected_realisation_rate*D55)/(H97*adv.premium))^(1/H97)-1,
((C55 + adv.expected_realisation_rate*D55)/(adv.payment_period*adv.premium))^(1/H97)-1)</f>
        <v>2.7075257295796629E-2</v>
      </c>
      <c r="E97" s="103"/>
      <c r="F97" s="153"/>
      <c r="G97" s="155"/>
      <c r="H97">
        <f>INDEX(S_PolicyYear[policy_year], MATCH($B97, S_PolicyYear[attained_age_or_policy_year], 0))</f>
        <v>51</v>
      </c>
    </row>
    <row r="98" spans="1:8" ht="24.75" customHeight="1">
      <c r="A98" s="106"/>
      <c r="B98" s="62" t="s">
        <v>60</v>
      </c>
      <c r="C98" s="188">
        <f>IF(H98&lt;=adv.payment_period,
(C56/(H98*adv.premium))^(1/H98)-1,
(C56/(adv.payment_period*adv.premium))^(1/H98)-1)</f>
        <v>6.3454287696629308E-4</v>
      </c>
      <c r="D98" s="192">
        <f>IF(H98&lt;=adv.payment_period,
((C56 + adv.expected_realisation_rate*D56)/(H98*adv.premium))^(1/H98)-1,
((C56 + adv.expected_realisation_rate*D56)/(adv.payment_period*adv.premium))^(1/H98)-1)</f>
        <v>2.9135981791727383E-2</v>
      </c>
      <c r="E98" s="103"/>
      <c r="F98" s="153"/>
      <c r="G98" s="155"/>
      <c r="H98">
        <f>INDEX(S_PolicyYear[policy_year], MATCH($B98, S_PolicyYear[attained_age_or_policy_year], 0))</f>
        <v>56</v>
      </c>
    </row>
    <row r="99" spans="1:8" ht="24.75" customHeight="1">
      <c r="A99" s="106"/>
      <c r="B99" s="62" t="s">
        <v>61</v>
      </c>
      <c r="C99" s="188">
        <f>IF(H99&lt;=adv.payment_period,
(C57/(H99*adv.premium))^(1/H99)-1,
(C57/(adv.payment_period*adv.premium))^(1/H99)-1)</f>
        <v>5.8251601998393632E-4</v>
      </c>
      <c r="D99" s="192">
        <f>IF(H99&lt;=adv.payment_period,
((C57 + adv.expected_realisation_rate*D57)/(H99*adv.premium))^(1/H99)-1,
((C57 + adv.expected_realisation_rate*D57)/(adv.payment_period*adv.premium))^(1/H99)-1)</f>
        <v>3.1049706772247498E-2</v>
      </c>
      <c r="E99" s="103"/>
      <c r="F99" s="153"/>
      <c r="G99" s="155"/>
      <c r="H99">
        <f>INDEX(S_PolicyYear[policy_year], MATCH($B99, S_PolicyYear[attained_age_or_policy_year], 0))</f>
        <v>61</v>
      </c>
    </row>
    <row r="100" spans="1:8" ht="24.75" customHeight="1">
      <c r="A100" s="106"/>
      <c r="B100" s="62" t="s">
        <v>62</v>
      </c>
      <c r="C100" s="188">
        <f>IF(H100&lt;=adv.payment_period,
(C58/(H100*adv.premium))^(1/H100)-1,
(C58/(adv.payment_period*adv.premium))^(1/H100)-1)</f>
        <v>5.3837414146284956E-4</v>
      </c>
      <c r="D100" s="192">
        <f>IF(H100&lt;=adv.payment_period,
((C58 + adv.expected_realisation_rate*D58)/(H100*adv.premium))^(1/H100)-1,
((C58 + adv.expected_realisation_rate*D58)/(adv.payment_period*adv.premium))^(1/H100)-1)</f>
        <v>3.2811970966835968E-2</v>
      </c>
      <c r="E100" s="103"/>
      <c r="F100" s="153"/>
      <c r="G100" s="155"/>
      <c r="H100">
        <f>INDEX(S_PolicyYear[policy_year], MATCH($B100, S_PolicyYear[attained_age_or_policy_year], 0))</f>
        <v>66</v>
      </c>
    </row>
    <row r="101" spans="1:8" ht="24.75" customHeight="1">
      <c r="A101" s="106"/>
      <c r="B101" s="62" t="s">
        <v>63</v>
      </c>
      <c r="C101" s="188">
        <f>IF(H101&lt;=adv.payment_period,
(C59/(H101*adv.premium))^(1/H101)-1,
(C59/(adv.payment_period*adv.premium))^(1/H101)-1)</f>
        <v>1.3471020363075237E-2</v>
      </c>
      <c r="D101" s="192">
        <f>IF(H101&lt;=adv.payment_period,
((C59 + adv.expected_realisation_rate*D59)/(H101*adv.premium))^(1/H101)-1,
((C59 + adv.expected_realisation_rate*D59)/(adv.payment_period*adv.premium))^(1/H101)-1)</f>
        <v>3.6337838752521279E-2</v>
      </c>
      <c r="E101" s="103"/>
      <c r="F101" s="153"/>
      <c r="G101" s="155"/>
      <c r="H101">
        <f>INDEX(S_PolicyYear[policy_year], MATCH($B101, S_PolicyYear[attained_age_or_policy_year], 0))</f>
        <v>71</v>
      </c>
    </row>
    <row r="102" spans="1:8" ht="15.75" customHeight="1">
      <c r="A102" s="107"/>
      <c r="B102" s="108"/>
      <c r="C102" s="108"/>
      <c r="D102" s="108"/>
      <c r="E102" s="46"/>
      <c r="F102" s="46"/>
      <c r="G102" s="46"/>
    </row>
    <row r="103" spans="1:8" ht="15.75" customHeight="1">
      <c r="A103" s="3"/>
      <c r="B103" s="53"/>
      <c r="C103" s="46"/>
      <c r="D103" s="53"/>
      <c r="E103" s="46"/>
      <c r="F103" s="46"/>
      <c r="G103" s="46"/>
    </row>
    <row r="104" spans="1:8" ht="15.75" customHeight="1">
      <c r="A104" s="3"/>
      <c r="B104" s="53"/>
      <c r="C104" s="46"/>
      <c r="D104" s="53"/>
      <c r="E104" s="46"/>
      <c r="F104" s="46"/>
      <c r="G104" s="63"/>
    </row>
    <row r="105" spans="1:8" ht="5.25" customHeight="1">
      <c r="A105" s="292"/>
      <c r="B105" s="290"/>
      <c r="C105" s="290"/>
      <c r="D105" s="290"/>
      <c r="E105" s="290"/>
      <c r="F105" s="290"/>
      <c r="G105" s="290"/>
    </row>
    <row r="106" spans="1:8" ht="30.75" customHeight="1">
      <c r="A106" s="293" t="s">
        <v>140</v>
      </c>
      <c r="B106" s="290"/>
      <c r="C106" s="290"/>
      <c r="D106" s="290"/>
      <c r="E106" s="290"/>
      <c r="F106" s="290"/>
      <c r="G106" s="290"/>
    </row>
    <row r="107" spans="1:8" ht="17.25" customHeight="1">
      <c r="A107" s="3"/>
      <c r="B107" s="64"/>
      <c r="C107" s="65"/>
      <c r="D107" s="66"/>
      <c r="E107" s="66"/>
      <c r="F107" s="64"/>
      <c r="G107" s="64"/>
    </row>
    <row r="108" spans="1:8" ht="17.25" customHeight="1">
      <c r="A108" s="3"/>
      <c r="B108" s="294" t="s">
        <v>41</v>
      </c>
      <c r="C108" s="290"/>
      <c r="D108" s="290"/>
      <c r="E108" s="291"/>
      <c r="F108" s="64"/>
      <c r="G108" s="64"/>
    </row>
    <row r="109" spans="1:8" ht="17.25" customHeight="1">
      <c r="A109" s="3"/>
      <c r="B109" s="64"/>
      <c r="C109" s="65"/>
      <c r="D109" s="66"/>
      <c r="E109" s="66"/>
      <c r="F109" s="64"/>
      <c r="G109" s="64"/>
    </row>
    <row r="110" spans="1:8" ht="38.25" customHeight="1">
      <c r="A110" s="3"/>
      <c r="B110" s="68" t="s">
        <v>0</v>
      </c>
      <c r="C110" s="69" t="s">
        <v>141</v>
      </c>
      <c r="D110" s="69" t="s">
        <v>42</v>
      </c>
      <c r="E110" s="70" t="s">
        <v>124</v>
      </c>
      <c r="F110" s="64"/>
      <c r="G110" s="75"/>
    </row>
    <row r="111" spans="1:8" ht="25.5" customHeight="1">
      <c r="A111" s="31"/>
      <c r="B111" s="62">
        <v>1</v>
      </c>
      <c r="C111" s="193">
        <f>SUMIFS(Computation_Premium_進階!$H$8:$H$103, Computation_Premium_進階!$C$8:$C$103, "&lt;="&amp;H111)</f>
        <v>15444</v>
      </c>
      <c r="D111" s="194">
        <f>SUMIFS(Computation_Premium_進階!$G$8:$G$103, Computation_Premium_進階!$C$8:$C$103, "&lt;="&amp;H111)</f>
        <v>450.71769599999999</v>
      </c>
      <c r="E111" s="196">
        <f t="shared" ref="E111:E124" si="0">C111-D111</f>
        <v>14993.282304</v>
      </c>
      <c r="F111" s="109"/>
      <c r="G111" s="75"/>
      <c r="H111">
        <f>INDEX(S_PolicyYear[policy_year], MATCH($B111, S_PolicyYear[attained_age_or_policy_year], 0))</f>
        <v>1</v>
      </c>
    </row>
    <row r="112" spans="1:8" ht="25.5" customHeight="1">
      <c r="A112" s="31"/>
      <c r="B112" s="62">
        <v>2</v>
      </c>
      <c r="C112" s="193">
        <f>SUMIFS(Computation_Premium_進階!$H$8:$H$103, Computation_Premium_進階!$C$8:$C$103, "&lt;="&amp;H112)</f>
        <v>30888</v>
      </c>
      <c r="D112" s="194">
        <f>SUMIFS(Computation_Premium_進階!$G$8:$G$103, Computation_Premium_進階!$C$8:$C$103, "&lt;="&amp;H112)</f>
        <v>925.157376</v>
      </c>
      <c r="E112" s="196">
        <f t="shared" si="0"/>
        <v>29962.842624000001</v>
      </c>
      <c r="F112" s="109"/>
      <c r="G112" s="75"/>
      <c r="H112">
        <f>INDEX(S_PolicyYear[policy_year], MATCH($B112, S_PolicyYear[attained_age_or_policy_year], 0))</f>
        <v>2</v>
      </c>
    </row>
    <row r="113" spans="1:8" ht="25.5" customHeight="1">
      <c r="A113" s="31"/>
      <c r="B113" s="62">
        <v>3</v>
      </c>
      <c r="C113" s="193">
        <f>SUMIFS(Computation_Premium_進階!$H$8:$H$103, Computation_Premium_進階!$C$8:$C$103, "&lt;="&amp;H113)</f>
        <v>46332</v>
      </c>
      <c r="D113" s="194">
        <f>SUMIFS(Computation_Premium_進階!$G$8:$G$103, Computation_Premium_進階!$C$8:$C$103, "&lt;="&amp;H113)</f>
        <v>1429.30944</v>
      </c>
      <c r="E113" s="196">
        <f t="shared" si="0"/>
        <v>44902.690560000003</v>
      </c>
      <c r="F113" s="109"/>
      <c r="G113" s="75"/>
      <c r="H113">
        <f>INDEX(S_PolicyYear[policy_year], MATCH($B113, S_PolicyYear[attained_age_or_policy_year], 0))</f>
        <v>3</v>
      </c>
    </row>
    <row r="114" spans="1:8" ht="25.5" customHeight="1">
      <c r="A114" s="31"/>
      <c r="B114" s="62">
        <v>4</v>
      </c>
      <c r="C114" s="193">
        <f>SUMIFS(Computation_Premium_進階!$H$8:$H$103, Computation_Premium_進階!$C$8:$C$103, "&lt;="&amp;H114)</f>
        <v>61776</v>
      </c>
      <c r="D114" s="194">
        <f>SUMIFS(Computation_Premium_進階!$G$8:$G$103, Computation_Premium_進階!$C$8:$C$103, "&lt;="&amp;H114)</f>
        <v>1969.04448</v>
      </c>
      <c r="E114" s="196">
        <f t="shared" si="0"/>
        <v>59806.955520000003</v>
      </c>
      <c r="F114" s="109"/>
      <c r="G114" s="75"/>
      <c r="H114">
        <f>INDEX(S_PolicyYear[policy_year], MATCH($B114, S_PolicyYear[attained_age_or_policy_year], 0))</f>
        <v>4</v>
      </c>
    </row>
    <row r="115" spans="1:8" ht="25.5" customHeight="1">
      <c r="A115" s="31"/>
      <c r="B115" s="62">
        <v>5</v>
      </c>
      <c r="C115" s="193">
        <f>SUMIFS(Computation_Premium_進階!$H$8:$H$103, Computation_Premium_進階!$C$8:$C$103, "&lt;="&amp;H115)</f>
        <v>77220</v>
      </c>
      <c r="D115" s="194">
        <f>SUMIFS(Computation_Premium_進階!$G$8:$G$103, Computation_Premium_進階!$C$8:$C$103, "&lt;="&amp;H115)</f>
        <v>2552.269824</v>
      </c>
      <c r="E115" s="196">
        <f t="shared" si="0"/>
        <v>74667.730175999997</v>
      </c>
      <c r="F115" s="109"/>
      <c r="G115" s="75"/>
      <c r="H115">
        <f>INDEX(S_PolicyYear[policy_year], MATCH($B115, S_PolicyYear[attained_age_or_policy_year], 0))</f>
        <v>5</v>
      </c>
    </row>
    <row r="116" spans="1:8" ht="25.5" customHeight="1">
      <c r="A116" s="31"/>
      <c r="B116" s="62">
        <v>10</v>
      </c>
      <c r="C116" s="193">
        <f>SUMIFS(Computation_Premium_進階!$H$8:$H$103, Computation_Premium_進階!$C$8:$C$103, "&lt;="&amp;H116)</f>
        <v>154440</v>
      </c>
      <c r="D116" s="194">
        <f>SUMIFS(Computation_Premium_進階!$G$8:$G$103, Computation_Premium_進階!$C$8:$C$103, "&lt;="&amp;H116)</f>
        <v>6089.1217919999999</v>
      </c>
      <c r="E116" s="196">
        <f t="shared" si="0"/>
        <v>148350.87820800001</v>
      </c>
      <c r="F116" s="109"/>
      <c r="G116" s="75"/>
      <c r="H116">
        <f>INDEX(S_PolicyYear[policy_year], MATCH($B116, S_PolicyYear[attained_age_or_policy_year], 0))</f>
        <v>10</v>
      </c>
    </row>
    <row r="117" spans="1:8" ht="25.5" customHeight="1">
      <c r="A117" s="31"/>
      <c r="B117" s="62">
        <v>15</v>
      </c>
      <c r="C117" s="193">
        <f>SUMIFS(Computation_Premium_進階!$H$8:$H$103, Computation_Premium_進階!$C$8:$C$103, "&lt;="&amp;H117)</f>
        <v>231660</v>
      </c>
      <c r="D117" s="194">
        <f>SUMIFS(Computation_Premium_進階!$G$8:$G$103, Computation_Premium_進階!$C$8:$C$103, "&lt;="&amp;H117)</f>
        <v>11063.549951999999</v>
      </c>
      <c r="E117" s="196">
        <f t="shared" si="0"/>
        <v>220596.450048</v>
      </c>
      <c r="F117" s="109"/>
      <c r="G117" s="75"/>
      <c r="H117">
        <f>INDEX(S_PolicyYear[policy_year], MATCH($B117, S_PolicyYear[attained_age_or_policy_year], 0))</f>
        <v>15</v>
      </c>
    </row>
    <row r="118" spans="1:8" ht="25.5" customHeight="1">
      <c r="A118" s="31"/>
      <c r="B118" s="62">
        <v>20</v>
      </c>
      <c r="C118" s="193">
        <f>SUMIFS(Computation_Premium_進階!$H$8:$H$103, Computation_Premium_進階!$C$8:$C$103, "&lt;="&amp;H118)</f>
        <v>308880</v>
      </c>
      <c r="D118" s="194">
        <f>SUMIFS(Computation_Premium_進階!$G$8:$G$103, Computation_Premium_進階!$C$8:$C$103, "&lt;="&amp;H118)</f>
        <v>18484.577279999998</v>
      </c>
      <c r="E118" s="196">
        <f t="shared" si="0"/>
        <v>290395.42272000003</v>
      </c>
      <c r="F118" s="109"/>
      <c r="G118" s="75"/>
      <c r="H118">
        <f>INDEX(S_PolicyYear[policy_year], MATCH($B118, S_PolicyYear[attained_age_or_policy_year], 0))</f>
        <v>20</v>
      </c>
    </row>
    <row r="119" spans="1:8" ht="25.5" customHeight="1">
      <c r="A119" s="31"/>
      <c r="B119" s="62">
        <v>25</v>
      </c>
      <c r="C119" s="193">
        <f>SUMIFS(Computation_Premium_進階!$H$8:$H$103, Computation_Premium_進階!$C$8:$C$103, "&lt;="&amp;H119)</f>
        <v>386100</v>
      </c>
      <c r="D119" s="194">
        <f>SUMIFS(Computation_Premium_進階!$G$8:$G$103, Computation_Premium_進階!$C$8:$C$103, "&lt;="&amp;H119)</f>
        <v>29669.253119999998</v>
      </c>
      <c r="E119" s="196">
        <f t="shared" si="0"/>
        <v>356430.74687999999</v>
      </c>
      <c r="F119" s="109"/>
      <c r="G119" s="75"/>
      <c r="H119">
        <f>INDEX(S_PolicyYear[policy_year], MATCH($B119, S_PolicyYear[attained_age_or_policy_year], 0))</f>
        <v>25</v>
      </c>
    </row>
    <row r="120" spans="1:8" ht="25.5" customHeight="1">
      <c r="A120" s="31"/>
      <c r="B120" s="62">
        <v>30</v>
      </c>
      <c r="C120" s="193">
        <f>SUMIFS(Computation_Premium_進階!$H$8:$H$103, Computation_Premium_進階!$C$8:$C$103, "&lt;="&amp;H120)</f>
        <v>386100</v>
      </c>
      <c r="D120" s="194">
        <f>SUMIFS(Computation_Premium_進階!$G$8:$G$103, Computation_Premium_進階!$C$8:$C$103, "&lt;="&amp;H120)</f>
        <v>49367.006208000006</v>
      </c>
      <c r="E120" s="196">
        <f t="shared" si="0"/>
        <v>336732.99379199999</v>
      </c>
      <c r="F120" s="109"/>
      <c r="G120" s="75"/>
      <c r="H120">
        <f>INDEX(S_PolicyYear[policy_year], MATCH($B120, S_PolicyYear[attained_age_or_policy_year], 0))</f>
        <v>30</v>
      </c>
    </row>
    <row r="121" spans="1:8" ht="25.5" customHeight="1">
      <c r="A121" s="31"/>
      <c r="B121" s="11" t="s">
        <v>3</v>
      </c>
      <c r="C121" s="197">
        <f>SUMIFS(Computation_Premium_進階!$H$8:$H$103, Computation_Premium_進階!$C$8:$C$103, "&lt;="&amp;H121)</f>
        <v>386100</v>
      </c>
      <c r="D121" s="198">
        <f>SUMIFS(Computation_Premium_進階!$G$8:$G$103, Computation_Premium_進階!$C$8:$C$103, "&lt;="&amp;H121)</f>
        <v>96125.552639999994</v>
      </c>
      <c r="E121" s="199">
        <f t="shared" si="0"/>
        <v>289974.44735999999</v>
      </c>
      <c r="F121" s="109"/>
      <c r="G121" s="75"/>
      <c r="H121">
        <f>INDEX(S_PolicyYear[policy_year], MATCH($B121, S_PolicyYear[attained_age_or_policy_year], 0))</f>
        <v>36</v>
      </c>
    </row>
    <row r="122" spans="1:8" ht="25.5" customHeight="1">
      <c r="A122" s="31"/>
      <c r="B122" s="62" t="s">
        <v>57</v>
      </c>
      <c r="C122" s="200">
        <f>SUMIFS(Computation_Premium_進階!$H$8:$H$103, Computation_Premium_進階!$C$8:$C$103, "&lt;="&amp;H122)</f>
        <v>386100</v>
      </c>
      <c r="D122" s="194">
        <f>SUMIFS(Computation_Premium_進階!$G$8:$G$103, Computation_Premium_進階!$C$8:$C$103, "&lt;="&amp;H122)</f>
        <v>168453.522432</v>
      </c>
      <c r="E122" s="196">
        <f t="shared" si="0"/>
        <v>217646.477568</v>
      </c>
      <c r="F122" s="109"/>
      <c r="G122" s="75"/>
      <c r="H122">
        <f>INDEX(S_PolicyYear[policy_year], MATCH($B122, S_PolicyYear[attained_age_or_policy_year], 0))</f>
        <v>41</v>
      </c>
    </row>
    <row r="123" spans="1:8" ht="25.5" customHeight="1">
      <c r="A123" s="31"/>
      <c r="B123" s="62" t="s">
        <v>58</v>
      </c>
      <c r="C123" s="200">
        <f>SUMIFS(Computation_Premium_進階!$H$8:$H$103, Computation_Premium_進階!$C$8:$C$103, "&lt;="&amp;H123)</f>
        <v>386100</v>
      </c>
      <c r="D123" s="194">
        <f>SUMIFS(Computation_Premium_進階!$G$8:$G$103, Computation_Premium_進階!$C$8:$C$103, "&lt;="&amp;H123)</f>
        <v>302465.71929599997</v>
      </c>
      <c r="E123" s="196">
        <f t="shared" si="0"/>
        <v>83634.280704000033</v>
      </c>
      <c r="F123" s="109"/>
      <c r="G123" s="75"/>
      <c r="H123">
        <f>INDEX(S_PolicyYear[policy_year], MATCH($B123, S_PolicyYear[attained_age_or_policy_year], 0))</f>
        <v>46</v>
      </c>
    </row>
    <row r="124" spans="1:8" ht="25.5" customHeight="1">
      <c r="A124" s="31"/>
      <c r="B124" s="62" t="s">
        <v>59</v>
      </c>
      <c r="C124" s="200">
        <f>SUMIFS(Computation_Premium_進階!$H$8:$H$103, Computation_Premium_進階!$C$8:$C$103, "&lt;="&amp;H124)</f>
        <v>386100</v>
      </c>
      <c r="D124" s="194">
        <f>SUMIFS(Computation_Premium_進階!$G$8:$G$103, Computation_Premium_進階!$C$8:$C$103, "&lt;="&amp;H124)</f>
        <v>548867.644416</v>
      </c>
      <c r="E124" s="196">
        <f t="shared" si="0"/>
        <v>-162767.644416</v>
      </c>
      <c r="F124" s="109"/>
      <c r="G124" s="75"/>
      <c r="H124">
        <f>INDEX(S_PolicyYear[policy_year], MATCH($B124, S_PolicyYear[attained_age_or_policy_year], 0))</f>
        <v>51</v>
      </c>
    </row>
    <row r="125" spans="1:8" ht="17.25" customHeight="1">
      <c r="A125" s="3"/>
      <c r="B125" s="295" t="s">
        <v>23</v>
      </c>
      <c r="C125" s="286"/>
      <c r="D125" s="296"/>
      <c r="E125" s="76"/>
      <c r="F125" s="64"/>
      <c r="G125" s="75"/>
    </row>
    <row r="126" spans="1:8" ht="17.25" customHeight="1">
      <c r="A126" s="3"/>
      <c r="B126" s="297" t="s">
        <v>156</v>
      </c>
      <c r="C126" s="298"/>
      <c r="D126" s="299"/>
      <c r="E126" s="76"/>
      <c r="F126" s="64"/>
      <c r="G126" s="75"/>
    </row>
    <row r="127" spans="1:8" ht="17.25" customHeight="1">
      <c r="A127" s="3"/>
      <c r="B127" s="295" t="s">
        <v>43</v>
      </c>
      <c r="C127" s="286"/>
      <c r="D127" s="296"/>
      <c r="E127" s="76"/>
      <c r="F127" s="64"/>
      <c r="G127" s="75"/>
    </row>
    <row r="128" spans="1:8" ht="17.25" customHeight="1">
      <c r="A128" s="3"/>
      <c r="B128" s="237" t="s">
        <v>149</v>
      </c>
      <c r="C128" s="64"/>
      <c r="D128" s="76"/>
      <c r="E128" s="76"/>
      <c r="F128" s="64"/>
      <c r="G128" s="75"/>
    </row>
    <row r="129" spans="1:8" ht="17.25" customHeight="1">
      <c r="A129" s="218"/>
      <c r="B129" s="233" t="s">
        <v>178</v>
      </c>
      <c r="C129" s="254"/>
      <c r="D129" s="255"/>
      <c r="E129" s="255"/>
      <c r="F129" s="254"/>
      <c r="G129" s="224"/>
    </row>
    <row r="130" spans="1:8" ht="17.25" customHeight="1">
      <c r="A130" s="3"/>
      <c r="B130" s="110"/>
      <c r="C130" s="64"/>
      <c r="D130" s="76"/>
      <c r="E130" s="76"/>
      <c r="F130" s="64"/>
      <c r="G130" s="75"/>
    </row>
    <row r="131" spans="1:8" ht="17.25" customHeight="1">
      <c r="A131" s="3"/>
      <c r="B131" s="110"/>
      <c r="C131" s="64"/>
      <c r="D131" s="76"/>
      <c r="E131" s="76"/>
      <c r="F131" s="64"/>
      <c r="G131" s="75"/>
    </row>
    <row r="132" spans="1:8" ht="23.25" customHeight="1">
      <c r="A132" s="64"/>
      <c r="B132" s="347" t="s">
        <v>171</v>
      </c>
      <c r="C132" s="290"/>
      <c r="D132" s="290"/>
      <c r="E132" s="291"/>
      <c r="F132" s="64"/>
      <c r="G132" s="75"/>
    </row>
    <row r="133" spans="1:8" ht="36.75" customHeight="1">
      <c r="A133" s="3"/>
      <c r="B133" s="348" t="s">
        <v>142</v>
      </c>
      <c r="C133" s="290"/>
      <c r="D133" s="290"/>
      <c r="E133" s="291"/>
      <c r="F133" s="64"/>
      <c r="G133" s="75"/>
    </row>
    <row r="134" spans="1:8" ht="17.25" customHeight="1">
      <c r="A134" s="3"/>
      <c r="B134" s="79"/>
      <c r="C134" s="64"/>
      <c r="D134" s="76"/>
      <c r="E134" s="76"/>
      <c r="F134" s="64"/>
      <c r="G134" s="75"/>
    </row>
    <row r="135" spans="1:8" ht="29.25" customHeight="1">
      <c r="A135" s="34" t="s">
        <v>44</v>
      </c>
      <c r="B135" s="287" t="s">
        <v>45</v>
      </c>
      <c r="C135" s="286"/>
      <c r="D135" s="286"/>
      <c r="E135" s="286"/>
      <c r="F135" s="286"/>
      <c r="G135" s="286"/>
    </row>
    <row r="136" spans="1:8" ht="15.75" customHeight="1">
      <c r="A136" s="3"/>
      <c r="B136" s="64"/>
      <c r="C136" s="64"/>
      <c r="D136" s="76"/>
      <c r="E136" s="76"/>
      <c r="F136" s="80"/>
      <c r="G136" s="75"/>
    </row>
    <row r="137" spans="1:8" ht="15.75" customHeight="1">
      <c r="A137" s="3"/>
      <c r="B137" s="186" t="s">
        <v>157</v>
      </c>
      <c r="C137" s="367">
        <v>7.0000000000000007E-2</v>
      </c>
      <c r="D137" s="368"/>
      <c r="E137" s="130"/>
      <c r="F137" s="80"/>
      <c r="G137" s="75"/>
    </row>
    <row r="138" spans="1:8" ht="15.75" customHeight="1">
      <c r="A138" s="3"/>
      <c r="B138" s="75"/>
      <c r="C138" s="64"/>
      <c r="D138" s="64"/>
      <c r="E138" s="76"/>
      <c r="F138" s="80"/>
      <c r="G138" s="75"/>
    </row>
    <row r="139" spans="1:8" ht="27.75" customHeight="1">
      <c r="A139" s="31"/>
      <c r="B139" s="289" t="s">
        <v>48</v>
      </c>
      <c r="C139" s="290"/>
      <c r="D139" s="290"/>
      <c r="E139" s="291"/>
      <c r="F139" s="88"/>
      <c r="G139" s="75"/>
    </row>
    <row r="140" spans="1:8" ht="15.75" customHeight="1">
      <c r="A140" s="3"/>
      <c r="B140" s="86"/>
      <c r="C140" s="64"/>
      <c r="D140" s="64"/>
      <c r="E140" s="64"/>
      <c r="F140" s="87"/>
      <c r="G140" s="75"/>
    </row>
    <row r="141" spans="1:8" ht="31.5" customHeight="1">
      <c r="A141" s="36"/>
      <c r="B141" s="322" t="s">
        <v>0</v>
      </c>
      <c r="C141" s="89" t="s">
        <v>148</v>
      </c>
      <c r="D141" s="90" t="s">
        <v>49</v>
      </c>
      <c r="E141" s="361" t="s">
        <v>162</v>
      </c>
      <c r="F141" s="111"/>
      <c r="G141" s="93"/>
    </row>
    <row r="142" spans="1:8" ht="31.5" customHeight="1">
      <c r="A142" s="36"/>
      <c r="B142" s="324"/>
      <c r="C142" s="91" t="s">
        <v>160</v>
      </c>
      <c r="D142" s="92" t="s">
        <v>161</v>
      </c>
      <c r="E142" s="324"/>
      <c r="F142" s="111"/>
      <c r="G142" s="93"/>
    </row>
    <row r="143" spans="1:8" ht="26.25" customHeight="1">
      <c r="A143" s="31"/>
      <c r="B143" s="100">
        <v>1</v>
      </c>
      <c r="C143" s="201">
        <f>(C42 + D42 * adv.expected_realisation_rate) * INDEX(S_Currency[rate], MATCH(adv.currency, S_Currency[currency], 0))</f>
        <v>0</v>
      </c>
      <c r="D143" s="202">
        <f>IFERROR(INDEX(Computation_Premium_進階!$F$8:$F$103, MATCH(H143, Computation_Premium_進階!$C$8:$C$103, 0)),"不適用")</f>
        <v>16042.812065280001</v>
      </c>
      <c r="E143" s="203">
        <f t="shared" ref="E143:E156" si="1">D143-C143</f>
        <v>16042.812065280001</v>
      </c>
      <c r="F143" s="31"/>
      <c r="G143" s="112"/>
      <c r="H143">
        <f>INDEX(S_PolicyYear[policy_year], MATCH($B143, S_PolicyYear[attained_age_or_policy_year], 0))</f>
        <v>1</v>
      </c>
    </row>
    <row r="144" spans="1:8" ht="26.25" customHeight="1">
      <c r="A144" s="31"/>
      <c r="B144" s="100">
        <v>2</v>
      </c>
      <c r="C144" s="201">
        <f>(C43 + D43 * adv.expected_realisation_rate) * INDEX(S_Currency[rate], MATCH(adv.currency, S_Currency[currency], 0))</f>
        <v>0</v>
      </c>
      <c r="D144" s="202">
        <f>IFERROR(INDEX(Computation_Premium_進階!$F$8:$F$103, MATCH(H144, Computation_Premium_進階!$C$8:$C$103, 0)),"不適用")</f>
        <v>33183.238452249607</v>
      </c>
      <c r="E144" s="204">
        <f t="shared" si="1"/>
        <v>33183.238452249607</v>
      </c>
      <c r="F144" s="31"/>
      <c r="G144" s="112"/>
      <c r="H144">
        <f>INDEX(S_PolicyYear[policy_year], MATCH($B144, S_PolicyYear[attained_age_or_policy_year], 0))</f>
        <v>2</v>
      </c>
    </row>
    <row r="145" spans="1:8" ht="26.25" customHeight="1">
      <c r="A145" s="31"/>
      <c r="B145" s="100">
        <v>3</v>
      </c>
      <c r="C145" s="201">
        <f>(C44 + D44 * adv.expected_realisation_rate) * INDEX(S_Currency[rate], MATCH(adv.currency, S_Currency[currency], 0))</f>
        <v>839.28</v>
      </c>
      <c r="D145" s="202">
        <f>IFERROR(INDEX(Computation_Premium_進階!$F$8:$F$103, MATCH(H145, Computation_Premium_進階!$C$8:$C$103, 0)),"不適用")</f>
        <v>51491.702435427083</v>
      </c>
      <c r="E145" s="204">
        <f t="shared" si="1"/>
        <v>50652.422435427085</v>
      </c>
      <c r="F145" s="31"/>
      <c r="G145" s="112"/>
      <c r="H145">
        <f>INDEX(S_PolicyYear[policy_year], MATCH($B145, S_PolicyYear[attained_age_or_policy_year], 0))</f>
        <v>3</v>
      </c>
    </row>
    <row r="146" spans="1:8" ht="26.25" customHeight="1">
      <c r="A146" s="31"/>
      <c r="B146" s="100">
        <v>4</v>
      </c>
      <c r="C146" s="201">
        <f>(C45 + D45 * adv.expected_realisation_rate) * INDEX(S_Currency[rate], MATCH(adv.currency, S_Currency[currency], 0))</f>
        <v>3060.72</v>
      </c>
      <c r="D146" s="202">
        <f>IFERROR(INDEX(Computation_Premium_進階!$F$8:$F$103, MATCH(H146, Computation_Premium_進階!$C$8:$C$103, 0)),"不適用")</f>
        <v>71043.685113106985</v>
      </c>
      <c r="E146" s="204">
        <f t="shared" si="1"/>
        <v>67982.965113106984</v>
      </c>
      <c r="F146" s="31"/>
      <c r="G146" s="112"/>
      <c r="H146">
        <f>INDEX(S_PolicyYear[policy_year], MATCH($B146, S_PolicyYear[attained_age_or_policy_year], 0))</f>
        <v>4</v>
      </c>
    </row>
    <row r="147" spans="1:8" ht="26.25" customHeight="1">
      <c r="A147" s="31"/>
      <c r="B147" s="100">
        <v>5</v>
      </c>
      <c r="C147" s="201">
        <f>(C46 + D46 * adv.expected_realisation_rate) * INDEX(S_Currency[rate], MATCH(adv.currency, S_Currency[currency], 0))</f>
        <v>6739.2</v>
      </c>
      <c r="D147" s="202">
        <f>IFERROR(INDEX(Computation_Premium_進階!$F$8:$F$103, MATCH(H147, Computation_Premium_進階!$C$8:$C$103, 0)),"不適用")</f>
        <v>91917.771952944473</v>
      </c>
      <c r="E147" s="204">
        <f t="shared" si="1"/>
        <v>85178.571952944476</v>
      </c>
      <c r="F147" s="31"/>
      <c r="G147" s="112"/>
      <c r="H147">
        <f>INDEX(S_PolicyYear[policy_year], MATCH($B147, S_PolicyYear[attained_age_or_policy_year], 0))</f>
        <v>5</v>
      </c>
    </row>
    <row r="148" spans="1:8" ht="26.25" customHeight="1">
      <c r="A148" s="31"/>
      <c r="B148" s="100">
        <v>10</v>
      </c>
      <c r="C148" s="201">
        <f>(C47 + D47 * adv.expected_realisation_rate) * INDEX(S_Currency[rate], MATCH(adv.currency, S_Currency[currency], 0))</f>
        <v>59567.819999999992</v>
      </c>
      <c r="D148" s="202">
        <f>IFERROR(INDEX(Computation_Premium_進階!$F$8:$F$103, MATCH(H148, Computation_Premium_進階!$C$8:$C$103, 0)),"不適用")</f>
        <v>219628.21603310684</v>
      </c>
      <c r="E148" s="204">
        <f t="shared" si="1"/>
        <v>160060.39603310684</v>
      </c>
      <c r="F148" s="31"/>
      <c r="G148" s="112"/>
      <c r="H148">
        <f>INDEX(S_PolicyYear[policy_year], MATCH($B148, S_PolicyYear[attained_age_or_policy_year], 0))</f>
        <v>10</v>
      </c>
    </row>
    <row r="149" spans="1:8" ht="26.25" customHeight="1">
      <c r="A149" s="31"/>
      <c r="B149" s="100">
        <v>15</v>
      </c>
      <c r="C149" s="201">
        <f>(C48 + D48 * adv.expected_realisation_rate) * INDEX(S_Currency[rate], MATCH(adv.currency, S_Currency[currency], 0))</f>
        <v>172297.32</v>
      </c>
      <c r="D149" s="202">
        <f>IFERROR(INDEX(Computation_Premium_進階!$F$8:$F$103, MATCH(H149, Computation_Premium_進階!$C$8:$C$103, 0)),"不適用")</f>
        <v>397025.44249563402</v>
      </c>
      <c r="E149" s="204">
        <f t="shared" si="1"/>
        <v>224728.12249563402</v>
      </c>
      <c r="F149" s="31"/>
      <c r="G149" s="112"/>
      <c r="H149">
        <f>INDEX(S_PolicyYear[policy_year], MATCH($B149, S_PolicyYear[attained_age_or_policy_year], 0))</f>
        <v>15</v>
      </c>
    </row>
    <row r="150" spans="1:8" ht="26.25" customHeight="1">
      <c r="A150" s="31"/>
      <c r="B150" s="100">
        <v>20</v>
      </c>
      <c r="C150" s="201">
        <f>(C49 + D49 * adv.expected_realisation_rate) * INDEX(S_Currency[rate], MATCH(adv.currency, S_Currency[currency], 0))</f>
        <v>335870.34</v>
      </c>
      <c r="D150" s="202">
        <f>IFERROR(INDEX(Computation_Premium_進階!$F$8:$F$103, MATCH(H150, Computation_Premium_進階!$C$8:$C$103, 0)),"不適用")</f>
        <v>642830.02816778689</v>
      </c>
      <c r="E150" s="204">
        <f t="shared" si="1"/>
        <v>306959.68816778687</v>
      </c>
      <c r="F150" s="31"/>
      <c r="G150" s="112"/>
      <c r="H150">
        <f>INDEX(S_PolicyYear[policy_year], MATCH($B150, S_PolicyYear[attained_age_or_policy_year], 0))</f>
        <v>20</v>
      </c>
    </row>
    <row r="151" spans="1:8" ht="26.25" customHeight="1">
      <c r="A151" s="31"/>
      <c r="B151" s="100">
        <v>25</v>
      </c>
      <c r="C151" s="201">
        <f>(C50 + D50 * adv.expected_realisation_rate) * INDEX(S_Currency[rate], MATCH(adv.currency, S_Currency[currency], 0))</f>
        <v>553264.14</v>
      </c>
      <c r="D151" s="202">
        <f>IFERROR(INDEX(Computation_Premium_進階!$F$8:$F$103, MATCH(H151, Computation_Premium_進階!$C$8:$C$103, 0)),"不適用")</f>
        <v>983054.43334346672</v>
      </c>
      <c r="E151" s="204">
        <f t="shared" si="1"/>
        <v>429790.29334346671</v>
      </c>
      <c r="F151" s="31"/>
      <c r="G151" s="112"/>
      <c r="H151">
        <f>INDEX(S_PolicyYear[policy_year], MATCH($B151, S_PolicyYear[attained_age_or_policy_year], 0))</f>
        <v>25</v>
      </c>
    </row>
    <row r="152" spans="1:8" ht="26.25" customHeight="1">
      <c r="A152" s="31"/>
      <c r="B152" s="100">
        <v>30</v>
      </c>
      <c r="C152" s="201">
        <f>(C51 + D51 * adv.expected_realisation_rate) * INDEX(S_Currency[rate], MATCH(adv.currency, S_Currency[currency], 0))</f>
        <v>655267.86</v>
      </c>
      <c r="D152" s="202">
        <f>IFERROR(INDEX(Computation_Premium_進階!$F$8:$F$103, MATCH(H152, Computation_Premium_進階!$C$8:$C$103, 0)),"不適用")</f>
        <v>1354953.8122086313</v>
      </c>
      <c r="E152" s="204">
        <f t="shared" si="1"/>
        <v>699685.95220863132</v>
      </c>
      <c r="F152" s="31"/>
      <c r="G152" s="112"/>
      <c r="H152">
        <f>INDEX(S_PolicyYear[policy_year], MATCH($B152, S_PolicyYear[attained_age_or_policy_year], 0))</f>
        <v>30</v>
      </c>
    </row>
    <row r="153" spans="1:8" ht="26.25" customHeight="1">
      <c r="A153" s="31"/>
      <c r="B153" s="100" t="s">
        <v>3</v>
      </c>
      <c r="C153" s="201">
        <f>(C52 + D52 * adv.expected_realisation_rate) * INDEX(S_Currency[rate], MATCH(adv.currency, S_Currency[currency], 0))</f>
        <v>784620.72</v>
      </c>
      <c r="D153" s="202">
        <f>IFERROR(INDEX(Computation_Premium_進階!$F$8:$F$103, MATCH(H153, Computation_Premium_進階!$C$8:$C$103, 0)),"不適用")</f>
        <v>1975151.1363690146</v>
      </c>
      <c r="E153" s="204">
        <f t="shared" si="1"/>
        <v>1190530.4163690147</v>
      </c>
      <c r="F153" s="31"/>
      <c r="G153" s="112"/>
      <c r="H153">
        <f>INDEX(S_PolicyYear[policy_year], MATCH($B153, S_PolicyYear[attained_age_or_policy_year], 0))</f>
        <v>36</v>
      </c>
    </row>
    <row r="154" spans="1:8" ht="26.25" customHeight="1">
      <c r="A154" s="31"/>
      <c r="B154" s="100" t="s">
        <v>57</v>
      </c>
      <c r="C154" s="201">
        <f>(C53 + D53 * adv.expected_realisation_rate) * INDEX(S_Currency[rate], MATCH(adv.currency, S_Currency[currency], 0))</f>
        <v>964713.36</v>
      </c>
      <c r="D154" s="202">
        <f>IFERROR(INDEX(Computation_Premium_進階!$F$8:$F$103, MATCH(H154, Computation_Premium_進階!$C$8:$C$103, 0)),"不適用")</f>
        <v>2682628.9324976602</v>
      </c>
      <c r="E154" s="204">
        <f t="shared" si="1"/>
        <v>1717915.5724976603</v>
      </c>
      <c r="F154" s="31"/>
      <c r="G154" s="112"/>
      <c r="H154">
        <f>INDEX(S_PolicyYear[policy_year], MATCH($B154, S_PolicyYear[attained_age_or_policy_year], 0))</f>
        <v>41</v>
      </c>
    </row>
    <row r="155" spans="1:8" ht="26.25" customHeight="1">
      <c r="A155" s="31"/>
      <c r="B155" s="100" t="s">
        <v>58</v>
      </c>
      <c r="C155" s="201">
        <f>(C54 + D54 * adv.expected_realisation_rate) * INDEX(S_Currency[rate], MATCH(adv.currency, S_Currency[currency], 0))</f>
        <v>1195927.9799999997</v>
      </c>
      <c r="D155" s="202">
        <f>IFERROR(INDEX(Computation_Premium_進階!$F$8:$F$103, MATCH(H155, Computation_Premium_進階!$C$8:$C$103, 0)),"不適用")</f>
        <v>3600360.0108104218</v>
      </c>
      <c r="E155" s="204">
        <f t="shared" si="1"/>
        <v>2404432.0308104223</v>
      </c>
      <c r="F155" s="31"/>
      <c r="G155" s="112"/>
      <c r="H155">
        <f>INDEX(S_PolicyYear[policy_year], MATCH($B155, S_PolicyYear[attained_age_or_policy_year], 0))</f>
        <v>46</v>
      </c>
    </row>
    <row r="156" spans="1:8" ht="26.25" customHeight="1">
      <c r="A156" s="31"/>
      <c r="B156" s="100" t="s">
        <v>59</v>
      </c>
      <c r="C156" s="201">
        <f>(C55 + D55 * adv.expected_realisation_rate) * INDEX(S_Currency[rate], MATCH(adv.currency, S_Currency[currency], 0))</f>
        <v>1508048.88</v>
      </c>
      <c r="D156" s="202">
        <f>IFERROR(INDEX(Computation_Premium_進階!$F$8:$F$103, MATCH(H156, Computation_Premium_進階!$C$8:$C$103, 0)),"不適用")</f>
        <v>4751300.0051323706</v>
      </c>
      <c r="E156" s="204">
        <f t="shared" si="1"/>
        <v>3243251.1251323707</v>
      </c>
      <c r="F156" s="31"/>
      <c r="G156" s="112"/>
      <c r="H156">
        <f>INDEX(S_PolicyYear[policy_year], MATCH($B156, S_PolicyYear[attained_age_or_policy_year], 0))</f>
        <v>51</v>
      </c>
    </row>
    <row r="157" spans="1:8" ht="15.75" customHeight="1">
      <c r="A157" s="3"/>
      <c r="B157" s="98"/>
      <c r="C157" s="98"/>
      <c r="D157" s="98"/>
      <c r="E157" s="98"/>
      <c r="F157" s="3"/>
      <c r="G157" s="93"/>
    </row>
    <row r="158" spans="1:8" ht="15.75" customHeight="1">
      <c r="A158" s="3"/>
      <c r="B158" s="233" t="s">
        <v>177</v>
      </c>
      <c r="C158" s="98"/>
      <c r="D158" s="98"/>
      <c r="E158" s="98"/>
      <c r="F158" s="3"/>
      <c r="G158" s="93"/>
    </row>
    <row r="159" spans="1:8" ht="15.75" customHeight="1">
      <c r="A159" s="3"/>
      <c r="B159" s="98"/>
      <c r="C159" s="98"/>
      <c r="D159" s="98"/>
      <c r="E159" s="98"/>
      <c r="F159" s="3"/>
      <c r="G159" s="93"/>
    </row>
    <row r="160" spans="1:8" ht="29.25" customHeight="1">
      <c r="A160" s="34" t="s">
        <v>66</v>
      </c>
      <c r="B160" s="287" t="s">
        <v>167</v>
      </c>
      <c r="C160" s="286"/>
      <c r="D160" s="286"/>
      <c r="E160" s="286"/>
      <c r="F160" s="286"/>
      <c r="G160" s="286"/>
    </row>
    <row r="161" spans="1:7" ht="15.75" customHeight="1">
      <c r="A161" s="3"/>
      <c r="B161" s="98"/>
      <c r="C161" s="99"/>
      <c r="D161" s="98"/>
      <c r="E161" s="98"/>
      <c r="F161" s="3"/>
      <c r="G161" s="93"/>
    </row>
    <row r="162" spans="1:7" ht="22.5" customHeight="1">
      <c r="A162" s="3"/>
      <c r="B162" s="113" t="s">
        <v>172</v>
      </c>
      <c r="C162" s="33" t="s">
        <v>3</v>
      </c>
      <c r="D162" s="114"/>
      <c r="E162" s="98"/>
      <c r="F162" s="3"/>
      <c r="G162" s="93"/>
    </row>
    <row r="163" spans="1:7" ht="22.5" customHeight="1">
      <c r="A163" s="3"/>
      <c r="B163" s="115" t="s">
        <v>166</v>
      </c>
      <c r="C163" s="116">
        <f>Computation_Premium_進階!D6</f>
        <v>3.5800000000000026E-2</v>
      </c>
      <c r="D163" s="98"/>
      <c r="E163" s="98"/>
      <c r="F163" s="3"/>
      <c r="G163" s="93"/>
    </row>
    <row r="164" spans="1:7" ht="15.75" customHeight="1">
      <c r="A164" s="3"/>
      <c r="B164" s="98"/>
      <c r="C164" s="98"/>
      <c r="D164" s="98"/>
      <c r="E164" s="98"/>
      <c r="F164" s="3"/>
      <c r="G164" s="93"/>
    </row>
    <row r="165" spans="1:7" s="247" customFormat="1" ht="15.75" customHeight="1">
      <c r="A165" s="244"/>
      <c r="B165" s="245" t="s">
        <v>168</v>
      </c>
      <c r="C165" s="245"/>
      <c r="D165" s="245"/>
      <c r="E165" s="245"/>
      <c r="F165" s="244"/>
      <c r="G165" s="246"/>
    </row>
    <row r="166" spans="1:7" ht="15.75" customHeight="1">
      <c r="A166" s="3"/>
      <c r="B166" s="98"/>
      <c r="C166" s="98"/>
      <c r="D166" s="98"/>
      <c r="E166" s="98"/>
      <c r="F166" s="3"/>
      <c r="G166" s="93"/>
    </row>
    <row r="167" spans="1:7" ht="21" customHeight="1">
      <c r="A167" s="3"/>
      <c r="B167" s="357" t="s">
        <v>50</v>
      </c>
      <c r="C167" s="357"/>
      <c r="D167" s="357"/>
      <c r="E167" s="357"/>
      <c r="F167" s="3"/>
      <c r="G167" s="75"/>
    </row>
    <row r="168" spans="1:7" ht="36.75" customHeight="1">
      <c r="A168" s="3"/>
      <c r="B168" s="369" t="s">
        <v>51</v>
      </c>
      <c r="C168" s="369"/>
      <c r="D168" s="369"/>
      <c r="E168" s="369"/>
      <c r="F168" s="3"/>
      <c r="G168" s="75"/>
    </row>
    <row r="169" spans="1:7" ht="15.75" customHeight="1">
      <c r="A169" s="3"/>
      <c r="B169" s="94"/>
      <c r="C169" s="3"/>
      <c r="D169" s="3"/>
      <c r="E169" s="3"/>
      <c r="F169" s="3"/>
      <c r="G169" s="75"/>
    </row>
    <row r="170" spans="1:7" ht="21.75" customHeight="1">
      <c r="A170" s="3"/>
      <c r="B170" s="359" t="s">
        <v>52</v>
      </c>
      <c r="C170" s="290"/>
      <c r="D170" s="290"/>
      <c r="E170" s="291"/>
      <c r="F170" s="3"/>
      <c r="G170" s="75"/>
    </row>
    <row r="171" spans="1:7" ht="21.75" customHeight="1">
      <c r="A171" s="3"/>
      <c r="B171" s="360" t="s">
        <v>53</v>
      </c>
      <c r="C171" s="290"/>
      <c r="D171" s="290"/>
      <c r="E171" s="291"/>
      <c r="F171" s="3"/>
      <c r="G171" s="75"/>
    </row>
    <row r="172" spans="1:7" ht="15.75" customHeight="1">
      <c r="A172" s="3"/>
      <c r="B172" s="95"/>
      <c r="C172" s="95"/>
      <c r="D172" s="95"/>
      <c r="E172" s="96"/>
      <c r="F172" s="97"/>
      <c r="G172" s="75"/>
    </row>
    <row r="173" spans="1:7" ht="15.75" customHeight="1">
      <c r="A173" s="3"/>
      <c r="B173" s="95"/>
      <c r="C173" s="95"/>
      <c r="D173" s="95"/>
      <c r="E173" s="96"/>
      <c r="F173" s="97"/>
      <c r="G173" s="75"/>
    </row>
    <row r="174" spans="1:7" ht="15.75" customHeight="1">
      <c r="A174" s="3"/>
      <c r="B174" s="340"/>
      <c r="C174" s="266"/>
      <c r="D174" s="266"/>
      <c r="E174" s="338"/>
      <c r="F174" s="97"/>
      <c r="G174" s="75"/>
    </row>
    <row r="175" spans="1:7" ht="15.75" customHeight="1">
      <c r="A175" s="3"/>
      <c r="B175" s="314"/>
      <c r="C175" s="315"/>
      <c r="D175" s="315"/>
      <c r="E175" s="337"/>
      <c r="F175" s="97"/>
      <c r="G175" s="75"/>
    </row>
    <row r="176" spans="1:7" ht="15.75" customHeight="1">
      <c r="A176" s="3"/>
      <c r="B176" s="314"/>
      <c r="C176" s="315"/>
      <c r="D176" s="315"/>
      <c r="E176" s="337"/>
      <c r="F176" s="97"/>
      <c r="G176" s="75"/>
    </row>
    <row r="177" spans="1:7" ht="15.75" customHeight="1">
      <c r="A177" s="3"/>
      <c r="B177" s="314"/>
      <c r="C177" s="315"/>
      <c r="D177" s="315"/>
      <c r="E177" s="337"/>
      <c r="F177" s="97"/>
      <c r="G177" s="75"/>
    </row>
    <row r="178" spans="1:7" ht="15.75" customHeight="1">
      <c r="A178" s="3"/>
      <c r="B178" s="314"/>
      <c r="C178" s="315"/>
      <c r="D178" s="315"/>
      <c r="E178" s="337"/>
      <c r="F178" s="97"/>
      <c r="G178" s="75"/>
    </row>
    <row r="179" spans="1:7" ht="15.75" customHeight="1">
      <c r="A179" s="3"/>
      <c r="B179" s="314"/>
      <c r="C179" s="315"/>
      <c r="D179" s="315"/>
      <c r="E179" s="337"/>
      <c r="F179" s="97"/>
      <c r="G179" s="75"/>
    </row>
    <row r="180" spans="1:7" ht="15.75" customHeight="1">
      <c r="A180" s="3"/>
      <c r="B180" s="314"/>
      <c r="C180" s="315"/>
      <c r="D180" s="315"/>
      <c r="E180" s="337"/>
      <c r="F180" s="97"/>
      <c r="G180" s="3"/>
    </row>
    <row r="181" spans="1:7" ht="15.75" customHeight="1">
      <c r="A181" s="3"/>
      <c r="B181" s="314"/>
      <c r="C181" s="315"/>
      <c r="D181" s="315"/>
      <c r="E181" s="337"/>
      <c r="F181" s="97"/>
      <c r="G181" s="75"/>
    </row>
    <row r="182" spans="1:7" ht="15.75" customHeight="1">
      <c r="A182" s="3"/>
      <c r="B182" s="314"/>
      <c r="C182" s="315"/>
      <c r="D182" s="315"/>
      <c r="E182" s="337"/>
      <c r="F182" s="97"/>
      <c r="G182" s="75"/>
    </row>
    <row r="183" spans="1:7" ht="15.75" customHeight="1">
      <c r="A183" s="3"/>
      <c r="B183" s="314"/>
      <c r="C183" s="315"/>
      <c r="D183" s="315"/>
      <c r="E183" s="337"/>
      <c r="F183" s="97"/>
      <c r="G183" s="75"/>
    </row>
    <row r="184" spans="1:7" ht="15.75" customHeight="1">
      <c r="A184" s="3"/>
      <c r="B184" s="314"/>
      <c r="C184" s="315"/>
      <c r="D184" s="315"/>
      <c r="E184" s="337"/>
      <c r="F184" s="97"/>
      <c r="G184" s="75"/>
    </row>
    <row r="185" spans="1:7" ht="15.75" customHeight="1">
      <c r="A185" s="3"/>
      <c r="B185" s="314"/>
      <c r="C185" s="315"/>
      <c r="D185" s="315"/>
      <c r="E185" s="337"/>
      <c r="F185" s="97"/>
      <c r="G185" s="75"/>
    </row>
    <row r="186" spans="1:7" ht="15.75" customHeight="1">
      <c r="A186" s="3"/>
      <c r="B186" s="314"/>
      <c r="C186" s="315"/>
      <c r="D186" s="315"/>
      <c r="E186" s="337"/>
      <c r="F186" s="97"/>
      <c r="G186" s="75"/>
    </row>
    <row r="187" spans="1:7" ht="15.75" customHeight="1">
      <c r="A187" s="3"/>
      <c r="B187" s="314"/>
      <c r="C187" s="315"/>
      <c r="D187" s="315"/>
      <c r="E187" s="337"/>
      <c r="F187" s="97"/>
      <c r="G187" s="75"/>
    </row>
    <row r="188" spans="1:7" ht="15.75" customHeight="1">
      <c r="A188" s="3"/>
      <c r="B188" s="314"/>
      <c r="C188" s="315"/>
      <c r="D188" s="315"/>
      <c r="E188" s="337"/>
      <c r="F188" s="3"/>
      <c r="G188" s="75"/>
    </row>
    <row r="189" spans="1:7" ht="15.75" customHeight="1">
      <c r="A189" s="3"/>
      <c r="B189" s="314"/>
      <c r="C189" s="315"/>
      <c r="D189" s="315"/>
      <c r="E189" s="337"/>
      <c r="F189" s="3"/>
      <c r="G189" s="75"/>
    </row>
    <row r="190" spans="1:7" ht="15.75" customHeight="1">
      <c r="A190" s="3"/>
      <c r="B190" s="314"/>
      <c r="C190" s="315"/>
      <c r="D190" s="315"/>
      <c r="E190" s="337"/>
      <c r="F190" s="3"/>
      <c r="G190" s="75"/>
    </row>
    <row r="191" spans="1:7" ht="15.75" customHeight="1">
      <c r="A191" s="3"/>
      <c r="B191" s="314"/>
      <c r="C191" s="315"/>
      <c r="D191" s="315"/>
      <c r="E191" s="337"/>
      <c r="F191" s="3"/>
      <c r="G191" s="75"/>
    </row>
    <row r="192" spans="1:7" ht="20.45" customHeight="1" thickBot="1">
      <c r="A192" s="3"/>
      <c r="B192" s="339"/>
      <c r="C192" s="286"/>
      <c r="D192" s="286"/>
      <c r="E192" s="296"/>
      <c r="F192" s="3"/>
      <c r="G192" s="75"/>
    </row>
    <row r="193" spans="1:7" ht="15.75" customHeight="1">
      <c r="A193" s="3"/>
      <c r="B193" s="341" t="s">
        <v>174</v>
      </c>
      <c r="C193" s="342"/>
      <c r="D193" s="342"/>
      <c r="E193" s="343"/>
      <c r="F193" s="3"/>
      <c r="G193" s="75"/>
    </row>
    <row r="194" spans="1:7" ht="15.75" customHeight="1" thickBot="1">
      <c r="A194" s="3"/>
      <c r="B194" s="344"/>
      <c r="C194" s="345"/>
      <c r="D194" s="345"/>
      <c r="E194" s="346"/>
      <c r="F194" s="3"/>
      <c r="G194" s="75"/>
    </row>
    <row r="195" spans="1:7" ht="15.75" customHeight="1" thickBot="1">
      <c r="A195" s="3"/>
      <c r="B195" s="3"/>
      <c r="C195" s="3"/>
      <c r="D195" s="3"/>
      <c r="E195" s="3"/>
      <c r="F195" s="3"/>
      <c r="G195" s="75"/>
    </row>
    <row r="196" spans="1:7" ht="15.75" customHeight="1">
      <c r="A196" s="218"/>
      <c r="B196" s="350" t="s">
        <v>175</v>
      </c>
      <c r="C196" s="351"/>
      <c r="D196" s="351"/>
      <c r="E196" s="352"/>
      <c r="F196" s="218"/>
      <c r="G196" s="224"/>
    </row>
    <row r="197" spans="1:7" ht="15.75" customHeight="1">
      <c r="A197" s="218"/>
      <c r="B197" s="353"/>
      <c r="C197" s="354"/>
      <c r="D197" s="354"/>
      <c r="E197" s="355"/>
      <c r="F197" s="218"/>
      <c r="G197" s="224"/>
    </row>
    <row r="198" spans="1:7" ht="15.75" customHeight="1">
      <c r="A198" s="218"/>
      <c r="B198" s="356" t="s">
        <v>176</v>
      </c>
      <c r="C198" s="356"/>
      <c r="D198" s="356"/>
      <c r="E198" s="356"/>
      <c r="F198" s="218"/>
      <c r="G198" s="224"/>
    </row>
    <row r="199" spans="1:7" ht="15.75" customHeight="1">
      <c r="A199" s="218"/>
      <c r="B199" s="356"/>
      <c r="C199" s="356"/>
      <c r="D199" s="356"/>
      <c r="E199" s="356"/>
      <c r="F199" s="218"/>
      <c r="G199" s="224"/>
    </row>
    <row r="200" spans="1:7" ht="15.75" customHeight="1">
      <c r="A200" s="218"/>
      <c r="B200" s="218"/>
      <c r="C200" s="218"/>
      <c r="D200" s="218"/>
      <c r="E200" s="218"/>
      <c r="F200" s="218"/>
      <c r="G200" s="224"/>
    </row>
    <row r="201" spans="1:7" s="221" customFormat="1" ht="15.75" customHeight="1">
      <c r="A201" s="3"/>
      <c r="B201" s="349" t="s">
        <v>152</v>
      </c>
      <c r="C201" s="349"/>
      <c r="D201" s="349"/>
      <c r="E201" s="349"/>
      <c r="F201" s="3"/>
      <c r="G201" s="75"/>
    </row>
    <row r="202" spans="1:7" s="221" customFormat="1" ht="15.75" customHeight="1">
      <c r="A202" s="3"/>
      <c r="B202" s="349"/>
      <c r="C202" s="349"/>
      <c r="D202" s="349"/>
      <c r="E202" s="349"/>
      <c r="F202" s="3"/>
      <c r="G202" s="75"/>
    </row>
    <row r="203" spans="1:7" s="221" customFormat="1" ht="15" customHeight="1">
      <c r="B203" s="349"/>
      <c r="C203" s="349"/>
      <c r="D203" s="349"/>
      <c r="E203" s="349"/>
    </row>
    <row r="204" spans="1:7" s="221" customFormat="1" ht="15" customHeight="1">
      <c r="B204" s="349"/>
      <c r="C204" s="349"/>
      <c r="D204" s="349"/>
      <c r="E204" s="349"/>
    </row>
    <row r="205" spans="1:7" s="221" customFormat="1" ht="15" customHeight="1">
      <c r="B205" s="349"/>
      <c r="C205" s="349"/>
      <c r="D205" s="349"/>
      <c r="E205" s="349"/>
    </row>
    <row r="206" spans="1:7" s="221" customFormat="1" ht="15" customHeight="1">
      <c r="B206" s="349"/>
      <c r="C206" s="349"/>
      <c r="D206" s="349"/>
      <c r="E206" s="349"/>
    </row>
    <row r="207" spans="1:7" s="221" customFormat="1" ht="15" customHeight="1">
      <c r="B207" s="349"/>
      <c r="C207" s="349"/>
      <c r="D207" s="349"/>
      <c r="E207" s="349"/>
    </row>
    <row r="208" spans="1:7" s="221" customFormat="1" ht="15" customHeight="1">
      <c r="B208" s="349"/>
      <c r="C208" s="349"/>
      <c r="D208" s="349"/>
      <c r="E208" s="349"/>
    </row>
    <row r="209" spans="2:5" s="221" customFormat="1" ht="15" customHeight="1">
      <c r="B209" s="349"/>
      <c r="C209" s="349"/>
      <c r="D209" s="349"/>
      <c r="E209" s="349"/>
    </row>
    <row r="210" spans="2:5" s="221" customFormat="1" ht="15" customHeight="1">
      <c r="B210" s="349"/>
      <c r="C210" s="349"/>
      <c r="D210" s="349"/>
      <c r="E210" s="349"/>
    </row>
    <row r="211" spans="2:5" s="221" customFormat="1" ht="15" customHeight="1">
      <c r="B211" s="349"/>
      <c r="C211" s="349"/>
      <c r="D211" s="349"/>
      <c r="E211" s="349"/>
    </row>
    <row r="212" spans="2:5" s="221" customFormat="1" ht="15" customHeight="1">
      <c r="B212" s="249"/>
      <c r="C212" s="249"/>
      <c r="D212" s="249"/>
      <c r="E212" s="249"/>
    </row>
    <row r="213" spans="2:5" s="221" customFormat="1" ht="15" customHeight="1">
      <c r="B213" s="249"/>
      <c r="C213" s="249"/>
      <c r="D213" s="249"/>
      <c r="E213" s="249"/>
    </row>
    <row r="214" spans="2:5" s="221" customFormat="1" ht="15" customHeight="1">
      <c r="B214" s="249"/>
      <c r="C214" s="249"/>
      <c r="D214" s="249"/>
      <c r="E214" s="249"/>
    </row>
    <row r="215" spans="2:5" s="221" customFormat="1" ht="15" customHeight="1">
      <c r="B215" s="249"/>
      <c r="C215" s="249"/>
      <c r="D215" s="249"/>
      <c r="E215" s="249"/>
    </row>
    <row r="216" spans="2:5" s="221" customFormat="1" ht="15" customHeight="1">
      <c r="B216" s="249"/>
      <c r="C216" s="249"/>
      <c r="D216" s="249"/>
      <c r="E216" s="249"/>
    </row>
    <row r="217" spans="2:5" s="221" customFormat="1" ht="15" customHeight="1">
      <c r="B217" s="249"/>
      <c r="C217" s="249"/>
      <c r="D217" s="249"/>
      <c r="E217" s="249"/>
    </row>
    <row r="218" spans="2:5" s="221" customFormat="1" ht="15" customHeight="1">
      <c r="B218" s="250"/>
      <c r="C218" s="250"/>
      <c r="D218" s="250"/>
      <c r="E218" s="250"/>
    </row>
    <row r="219" spans="2:5" s="221" customFormat="1" ht="15" customHeight="1">
      <c r="B219" s="250"/>
      <c r="C219" s="250"/>
      <c r="D219" s="250"/>
      <c r="E219" s="250"/>
    </row>
    <row r="220" spans="2:5" s="221" customFormat="1" ht="15" customHeight="1">
      <c r="B220" s="250"/>
      <c r="C220" s="250"/>
      <c r="D220" s="250"/>
      <c r="E220" s="250"/>
    </row>
    <row r="221" spans="2:5" s="221" customFormat="1" ht="15" customHeight="1">
      <c r="B221" s="250"/>
      <c r="C221" s="250"/>
      <c r="D221" s="250"/>
      <c r="E221" s="250"/>
    </row>
    <row r="222" spans="2:5" ht="15" customHeight="1">
      <c r="B222" s="250"/>
      <c r="C222" s="250"/>
      <c r="D222" s="250"/>
      <c r="E222" s="250"/>
    </row>
    <row r="223" spans="2:5" ht="15" customHeight="1">
      <c r="B223" s="250"/>
      <c r="C223" s="250"/>
      <c r="D223" s="250"/>
      <c r="E223" s="250"/>
    </row>
  </sheetData>
  <sheetProtection algorithmName="SHA-512" hashValue="cHdFSevuxq3WUSps9kmVGs7e44FY6wBg+OeveSESFYJ2tCL+DUmYGG3SsIKaz4UW2prR7cQhQAxbc2y4Ep7ggw==" saltValue="JnVoWaT0wA72Hooz85Ky1g==" spinCount="100000" sheet="1" objects="1" scenarios="1"/>
  <protectedRanges>
    <protectedRange sqref="C162" name="Range6"/>
    <protectedRange sqref="C81:D81" name="Range4"/>
    <protectedRange sqref="C21:C24" name="Range2"/>
    <protectedRange sqref="C14:C16" name="Range1"/>
    <protectedRange sqref="C42:D59" name="Range3"/>
    <protectedRange sqref="C137:D137" name="Range5"/>
  </protectedRanges>
  <mergeCells count="57">
    <mergeCell ref="B201:E211"/>
    <mergeCell ref="B171:E171"/>
    <mergeCell ref="B174:E192"/>
    <mergeCell ref="B193:E194"/>
    <mergeCell ref="B127:D127"/>
    <mergeCell ref="B132:E132"/>
    <mergeCell ref="B133:E133"/>
    <mergeCell ref="B135:G135"/>
    <mergeCell ref="C137:D137"/>
    <mergeCell ref="B139:E139"/>
    <mergeCell ref="B141:B142"/>
    <mergeCell ref="E141:E142"/>
    <mergeCell ref="B160:G160"/>
    <mergeCell ref="B167:E167"/>
    <mergeCell ref="B168:E168"/>
    <mergeCell ref="B170:E170"/>
    <mergeCell ref="B12:D12"/>
    <mergeCell ref="B19:D19"/>
    <mergeCell ref="A1:G1"/>
    <mergeCell ref="A2:G2"/>
    <mergeCell ref="B4:E4"/>
    <mergeCell ref="B5:G5"/>
    <mergeCell ref="E12:G12"/>
    <mergeCell ref="E13:G13"/>
    <mergeCell ref="E14:G28"/>
    <mergeCell ref="B62:D62"/>
    <mergeCell ref="B63:D63"/>
    <mergeCell ref="B29:D29"/>
    <mergeCell ref="E29:G29"/>
    <mergeCell ref="E30:G30"/>
    <mergeCell ref="B31:D31"/>
    <mergeCell ref="E31:G68"/>
    <mergeCell ref="B32:D32"/>
    <mergeCell ref="B35:D35"/>
    <mergeCell ref="B64:D64"/>
    <mergeCell ref="B36:D36"/>
    <mergeCell ref="B39:B41"/>
    <mergeCell ref="C39:D39"/>
    <mergeCell ref="C40:C41"/>
    <mergeCell ref="D40:D41"/>
    <mergeCell ref="B65:D65"/>
    <mergeCell ref="B66:D66"/>
    <mergeCell ref="B69:G69"/>
    <mergeCell ref="B71:D71"/>
    <mergeCell ref="B72:D72"/>
    <mergeCell ref="B73:D73"/>
    <mergeCell ref="B196:E197"/>
    <mergeCell ref="B198:E199"/>
    <mergeCell ref="B74:D74"/>
    <mergeCell ref="B108:E108"/>
    <mergeCell ref="B125:D125"/>
    <mergeCell ref="B126:D126"/>
    <mergeCell ref="B77:D77"/>
    <mergeCell ref="B78:D78"/>
    <mergeCell ref="C81:D81"/>
    <mergeCell ref="A105:G105"/>
    <mergeCell ref="A106:G106"/>
  </mergeCells>
  <conditionalFormatting sqref="E111:E124">
    <cfRule type="cellIs" dxfId="1" priority="2" operator="lessThan">
      <formula>0</formula>
    </cfRule>
  </conditionalFormatting>
  <conditionalFormatting sqref="E143:E156">
    <cfRule type="cellIs" dxfId="0" priority="1" operator="lessThan">
      <formula>0</formula>
    </cfRule>
  </conditionalFormatting>
  <dataValidations count="3">
    <dataValidation type="decimal" allowBlank="1" showErrorMessage="1" error="最高保額為800萬港元（或等值美元）。" sqref="C24" xr:uid="{00000000-0002-0000-0200-000005000000}">
      <formula1>0</formula1>
      <formula2>8000000 / IF(C21="美金", 7.8, 1)</formula2>
    </dataValidation>
    <dataValidation type="decimal" operator="greaterThanOrEqual" showDropDown="1" showErrorMessage="1" sqref="C137:D137" xr:uid="{226CDFA2-F06E-4505-842B-8DB03E3DE2C4}">
      <formula1>0</formula1>
    </dataValidation>
    <dataValidation type="whole" allowBlank="1" showInputMessage="1" showErrorMessage="1" error="輸入年齡只能介乎18至65歲。" sqref="C14" xr:uid="{68F44A7E-3244-4C49-A752-46343308FCCD}">
      <formula1>18</formula1>
      <formula2>65</formula2>
    </dataValidation>
  </dataValidations>
  <hyperlinks>
    <hyperlink ref="B171" r:id="rId1" xr:uid="{00000000-0004-0000-0200-000003000000}"/>
    <hyperlink ref="B74" r:id="rId2" xr:uid="{EBBE9010-7AC8-42F4-AFA9-C8FDF5CF6907}"/>
    <hyperlink ref="B78" r:id="rId3" xr:uid="{68302F55-E212-4B19-86B0-3D50756FB15C}"/>
    <hyperlink ref="B193" r:id="rId4" display="https://www.bowtie.com.hk/zh/insurance/term-life?utm_source=btir-excel" xr:uid="{30AAD366-57D9-4CF5-9C5C-84817E60AB89}"/>
    <hyperlink ref="B198" r:id="rId5" display="https://www.bowtie.com.hk/blog/zh/%E5%84%B2%E8%93%84%E4%BF%9D%E9%9A%AA-%E5%9B%9E%E5%A0%B1-%E8%A8%88%E7%AE%97%E6%A9%9F/?utm_source=btir-excel" xr:uid="{BAD867DB-E656-472D-BAF0-514006481B81}"/>
  </hyperlinks>
  <pageMargins left="0.7" right="0.7" top="0.75" bottom="0.75" header="0" footer="0"/>
  <pageSetup paperSize="9" orientation="portrait" r:id="rId6"/>
  <customProperties>
    <customPr name="QAA_DRILLPATH_NODE_ID" r:id="rId7"/>
  </customProperties>
  <drawing r:id="rId8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200-000002000000}">
          <x14:formula1>
            <xm:f>Index!$F$5:$F$6</xm:f>
          </x14:formula1>
          <xm:sqref>C21</xm:sqref>
        </x14:dataValidation>
        <x14:dataValidation type="list" allowBlank="1" showErrorMessage="1" xr:uid="{00000000-0002-0000-0200-000001000000}">
          <x14:formula1>
            <xm:f>Index!$C$5:$C$18</xm:f>
          </x14:formula1>
          <xm:sqref>C162</xm:sqref>
        </x14:dataValidation>
        <x14:dataValidation type="list" allowBlank="1" showErrorMessage="1" xr:uid="{00000000-0002-0000-0200-000000000000}">
          <x14:formula1>
            <xm:f>Index!$J$5:$J$6</xm:f>
          </x14:formula1>
          <xm:sqref>C16</xm:sqref>
        </x14:dataValidation>
        <x14:dataValidation type="list" allowBlank="1" showErrorMessage="1" xr:uid="{00000000-0002-0000-0200-000003000000}">
          <x14:formula1>
            <xm:f>Index!$I$5:$I$6</xm:f>
          </x14:formula1>
          <xm:sqref>C15</xm:sqref>
        </x14:dataValidation>
        <x14:dataValidation type="list" allowBlank="1" showErrorMessage="1" xr:uid="{00000000-0002-0000-0200-000004000000}">
          <x14:formula1>
            <xm:f>Index!$R$5:$R$15</xm:f>
          </x14:formula1>
          <xm:sqref>C81:D81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S1000"/>
  <sheetViews>
    <sheetView workbookViewId="0">
      <selection activeCell="E25" sqref="E25 I26 E6"/>
    </sheetView>
  </sheetViews>
  <sheetFormatPr defaultColWidth="11.125" defaultRowHeight="15" customHeight="1"/>
  <cols>
    <col min="1" max="1" width="6.875" customWidth="1"/>
    <col min="2" max="2" width="26" customWidth="1"/>
    <col min="3" max="3" width="15.625" bestFit="1" customWidth="1"/>
    <col min="4" max="4" width="26" customWidth="1"/>
    <col min="5" max="5" width="4.625" customWidth="1"/>
    <col min="6" max="7" width="11" customWidth="1"/>
    <col min="8" max="8" width="5.625" customWidth="1"/>
    <col min="9" max="9" width="9.625" customWidth="1"/>
    <col min="10" max="10" width="12.625" bestFit="1" customWidth="1"/>
    <col min="11" max="11" width="6.5" customWidth="1"/>
    <col min="12" max="12" width="26" customWidth="1"/>
    <col min="13" max="13" width="9.375" bestFit="1" customWidth="1"/>
    <col min="14" max="14" width="7" customWidth="1"/>
    <col min="15" max="15" width="19" customWidth="1"/>
    <col min="16" max="16" width="10.5" customWidth="1"/>
    <col min="17" max="17" width="6.375" customWidth="1"/>
    <col min="18" max="18" width="28" bestFit="1" customWidth="1"/>
    <col min="19" max="19" width="6.625" customWidth="1"/>
    <col min="20" max="24" width="11" customWidth="1"/>
  </cols>
  <sheetData>
    <row r="1" spans="2:19" s="164" customFormat="1" ht="15" customHeight="1">
      <c r="B1" s="165" t="s">
        <v>105</v>
      </c>
      <c r="C1" s="165"/>
    </row>
    <row r="3" spans="2:19" ht="15" customHeight="1">
      <c r="B3" s="147" t="s">
        <v>122</v>
      </c>
      <c r="C3" s="147"/>
      <c r="F3" s="147" t="s">
        <v>121</v>
      </c>
      <c r="I3" s="147" t="s">
        <v>119</v>
      </c>
      <c r="L3" s="147" t="s">
        <v>123</v>
      </c>
      <c r="O3" s="147" t="s">
        <v>118</v>
      </c>
      <c r="R3" s="147" t="s">
        <v>120</v>
      </c>
    </row>
    <row r="4" spans="2:19" ht="15.75" customHeight="1">
      <c r="B4" s="166" t="s">
        <v>102</v>
      </c>
      <c r="C4" s="177" t="s">
        <v>107</v>
      </c>
      <c r="D4" s="171" t="s">
        <v>103</v>
      </c>
      <c r="F4" s="140" t="s">
        <v>72</v>
      </c>
      <c r="G4" s="142" t="s">
        <v>86</v>
      </c>
      <c r="I4" s="180" t="s">
        <v>70</v>
      </c>
      <c r="J4" s="180" t="s">
        <v>71</v>
      </c>
      <c r="L4" s="166" t="s">
        <v>106</v>
      </c>
      <c r="M4" s="172" t="s">
        <v>68</v>
      </c>
      <c r="O4" s="159" t="s">
        <v>69</v>
      </c>
      <c r="P4" s="160" t="s">
        <v>68</v>
      </c>
      <c r="R4" s="182" t="s">
        <v>69</v>
      </c>
    </row>
    <row r="5" spans="2:19" ht="15.75" customHeight="1">
      <c r="B5" s="167">
        <v>1</v>
      </c>
      <c r="C5" s="179" t="s">
        <v>108</v>
      </c>
      <c r="D5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1</v>
      </c>
      <c r="F5" s="119" t="s">
        <v>75</v>
      </c>
      <c r="G5" s="139">
        <v>1</v>
      </c>
      <c r="I5" s="181" t="s">
        <v>13</v>
      </c>
      <c r="J5" s="181" t="s">
        <v>74</v>
      </c>
      <c r="L5" s="173" t="s">
        <v>73</v>
      </c>
      <c r="M5" s="174">
        <v>4.7E-2</v>
      </c>
      <c r="O5" s="239" t="s">
        <v>163</v>
      </c>
      <c r="P5" s="139">
        <v>1</v>
      </c>
      <c r="R5" s="183">
        <v>1</v>
      </c>
    </row>
    <row r="6" spans="2:19" ht="15.75" customHeight="1">
      <c r="B6" s="167">
        <v>2</v>
      </c>
      <c r="C6" s="178" t="s">
        <v>109</v>
      </c>
      <c r="D6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2</v>
      </c>
      <c r="F6" s="120" t="s">
        <v>19</v>
      </c>
      <c r="G6" s="141">
        <v>7.8</v>
      </c>
      <c r="I6" s="181" t="s">
        <v>76</v>
      </c>
      <c r="J6" s="181" t="s">
        <v>15</v>
      </c>
      <c r="L6" s="173" t="s">
        <v>46</v>
      </c>
      <c r="M6" s="174">
        <v>7.0999999999999994E-2</v>
      </c>
      <c r="O6" s="239" t="s">
        <v>164</v>
      </c>
      <c r="P6" s="139">
        <v>0.75</v>
      </c>
      <c r="R6" s="183">
        <v>0.9</v>
      </c>
    </row>
    <row r="7" spans="2:19" ht="15.75" customHeight="1">
      <c r="B7" s="167">
        <v>3</v>
      </c>
      <c r="C7" s="178" t="s">
        <v>110</v>
      </c>
      <c r="D7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3</v>
      </c>
      <c r="L7" s="175" t="s">
        <v>77</v>
      </c>
      <c r="M7" s="176">
        <v>8.1000000000000003E-2</v>
      </c>
      <c r="O7" s="240" t="s">
        <v>165</v>
      </c>
      <c r="P7" s="141">
        <v>0.5</v>
      </c>
      <c r="R7" s="183">
        <v>0.8</v>
      </c>
    </row>
    <row r="8" spans="2:19" ht="15.75" customHeight="1">
      <c r="B8" s="167">
        <v>4</v>
      </c>
      <c r="C8" s="178" t="s">
        <v>111</v>
      </c>
      <c r="D8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4</v>
      </c>
      <c r="R8" s="183">
        <v>0.7</v>
      </c>
    </row>
    <row r="9" spans="2:19" ht="15.75" customHeight="1">
      <c r="B9" s="167">
        <v>5</v>
      </c>
      <c r="C9" s="178" t="s">
        <v>112</v>
      </c>
      <c r="D9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5</v>
      </c>
      <c r="R9" s="183">
        <v>0.6</v>
      </c>
    </row>
    <row r="10" spans="2:19" ht="15.75" customHeight="1">
      <c r="B10" s="167">
        <v>10</v>
      </c>
      <c r="C10" s="178" t="s">
        <v>113</v>
      </c>
      <c r="D10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10</v>
      </c>
      <c r="R10" s="183">
        <v>0.5</v>
      </c>
      <c r="S10" s="118"/>
    </row>
    <row r="11" spans="2:19" ht="15.75" customHeight="1">
      <c r="B11" s="167">
        <v>15</v>
      </c>
      <c r="C11" s="178" t="s">
        <v>114</v>
      </c>
      <c r="D11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15</v>
      </c>
      <c r="R11" s="183">
        <v>0.4</v>
      </c>
      <c r="S11" s="118"/>
    </row>
    <row r="12" spans="2:19" ht="15.75" customHeight="1">
      <c r="B12" s="167">
        <v>20</v>
      </c>
      <c r="C12" s="178" t="s">
        <v>115</v>
      </c>
      <c r="D12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20</v>
      </c>
      <c r="R12" s="183">
        <v>0.3</v>
      </c>
      <c r="S12" s="118"/>
    </row>
    <row r="13" spans="2:19" ht="15.75" customHeight="1">
      <c r="B13" s="167">
        <v>25</v>
      </c>
      <c r="C13" s="178" t="s">
        <v>116</v>
      </c>
      <c r="D13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25</v>
      </c>
      <c r="R13" s="183">
        <v>0.2</v>
      </c>
      <c r="S13" s="118"/>
    </row>
    <row r="14" spans="2:19" ht="15.75" customHeight="1">
      <c r="B14" s="167">
        <v>30</v>
      </c>
      <c r="C14" s="178" t="s">
        <v>117</v>
      </c>
      <c r="D14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30</v>
      </c>
      <c r="R14" s="183">
        <v>0.1</v>
      </c>
      <c r="S14" s="118"/>
    </row>
    <row r="15" spans="2:19" ht="15.75" customHeight="1">
      <c r="B15" s="167" t="s">
        <v>3</v>
      </c>
      <c r="C15" s="178" t="s">
        <v>3</v>
      </c>
      <c r="D15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36</v>
      </c>
      <c r="R15" s="183">
        <v>0</v>
      </c>
      <c r="S15" s="118"/>
    </row>
    <row r="16" spans="2:19" ht="15.75" customHeight="1">
      <c r="B16" s="167" t="s">
        <v>57</v>
      </c>
      <c r="C16" s="178" t="s">
        <v>57</v>
      </c>
      <c r="D16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41</v>
      </c>
      <c r="R16" s="118"/>
      <c r="S16" s="118"/>
    </row>
    <row r="17" spans="2:19" ht="15.75" customHeight="1">
      <c r="B17" s="167" t="s">
        <v>58</v>
      </c>
      <c r="C17" s="178" t="s">
        <v>58</v>
      </c>
      <c r="D17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46</v>
      </c>
      <c r="R17" s="118"/>
      <c r="S17" s="118"/>
    </row>
    <row r="18" spans="2:19" ht="15.75" customHeight="1">
      <c r="B18" s="167" t="s">
        <v>59</v>
      </c>
      <c r="C18" s="178" t="s">
        <v>59</v>
      </c>
      <c r="D18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51</v>
      </c>
      <c r="R18" s="118"/>
      <c r="S18" s="118"/>
    </row>
    <row r="19" spans="2:19" ht="15.75" customHeight="1">
      <c r="B19" s="167" t="s">
        <v>60</v>
      </c>
      <c r="C19" s="178" t="s">
        <v>60</v>
      </c>
      <c r="D19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56</v>
      </c>
    </row>
    <row r="20" spans="2:19" ht="15.75" customHeight="1">
      <c r="B20" s="167" t="s">
        <v>61</v>
      </c>
      <c r="C20" s="178" t="s">
        <v>61</v>
      </c>
      <c r="D20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61</v>
      </c>
    </row>
    <row r="21" spans="2:19" ht="15.75" customHeight="1">
      <c r="B21" s="167" t="s">
        <v>62</v>
      </c>
      <c r="C21" s="178" t="s">
        <v>62</v>
      </c>
      <c r="D21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66</v>
      </c>
    </row>
    <row r="22" spans="2:19" ht="15.75" customHeight="1">
      <c r="B22" s="169" t="s">
        <v>63</v>
      </c>
      <c r="C22" s="178" t="s">
        <v>63</v>
      </c>
      <c r="D22" s="170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71</v>
      </c>
    </row>
    <row r="23" spans="2:19" ht="15.75" customHeight="1"/>
    <row r="24" spans="2:19" ht="15.75" customHeight="1"/>
    <row r="25" spans="2:19" ht="15.75" customHeight="1"/>
    <row r="26" spans="2:19" ht="15.75" customHeight="1"/>
    <row r="27" spans="2:19" ht="15.75" customHeight="1"/>
    <row r="28" spans="2:19" ht="15.75" customHeight="1"/>
    <row r="29" spans="2:19" ht="15.75" customHeight="1"/>
    <row r="30" spans="2:19" ht="15.75" customHeight="1"/>
    <row r="31" spans="2:19" ht="15.75" customHeight="1"/>
    <row r="32" spans="2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31OZ985N3xWKIebSzML5PuKi1XB1gMjJm2kriXnP2rhsHFauTJfG9C3ca8AfQwmYY/rOA0VqfGREDvrnWA1TGg==" saltValue="Z6WekvHMCNP8RRRgHU0S4g==" spinCount="100000" sheet="1" objects="1" scenarios="1"/>
  <pageMargins left="0.7" right="0.7" top="0.75" bottom="0.75" header="0" footer="0"/>
  <pageSetup orientation="landscape" r:id="rId1"/>
  <customProperties>
    <customPr name="QAA_DRILLPATH_NODE_ID" r:id="rId2"/>
  </customProperties>
  <tableParts count="4"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69"/>
  <sheetViews>
    <sheetView topLeftCell="A249" workbookViewId="0">
      <selection activeCell="E25" sqref="E25 I26 E6"/>
    </sheetView>
  </sheetViews>
  <sheetFormatPr defaultColWidth="11.125" defaultRowHeight="15" customHeight="1"/>
  <cols>
    <col min="1" max="1" width="8.875" bestFit="1" customWidth="1"/>
    <col min="2" max="2" width="9.625" customWidth="1"/>
    <col min="3" max="3" width="17.875" customWidth="1"/>
    <col min="4" max="4" width="14.125" customWidth="1"/>
    <col min="5" max="5" width="14" bestFit="1" customWidth="1"/>
    <col min="6" max="6" width="22.5" bestFit="1" customWidth="1"/>
    <col min="7" max="7" width="29" bestFit="1" customWidth="1"/>
    <col min="8" max="25" width="11" customWidth="1"/>
  </cols>
  <sheetData>
    <row r="1" spans="1:14" ht="15.75" customHeight="1">
      <c r="A1" s="61" t="s">
        <v>78</v>
      </c>
      <c r="B1" s="7" t="s">
        <v>70</v>
      </c>
      <c r="C1" s="7" t="s">
        <v>71</v>
      </c>
      <c r="D1" s="7" t="s">
        <v>80</v>
      </c>
      <c r="E1" s="7" t="s">
        <v>81</v>
      </c>
      <c r="F1" s="7" t="s">
        <v>82</v>
      </c>
      <c r="G1" s="134" t="s">
        <v>83</v>
      </c>
    </row>
    <row r="2" spans="1:14" ht="15.75" customHeight="1">
      <c r="A2" s="133">
        <v>18</v>
      </c>
      <c r="B2" s="127" t="s">
        <v>13</v>
      </c>
      <c r="C2" s="127" t="s">
        <v>15</v>
      </c>
      <c r="D2" s="127" t="s">
        <v>85</v>
      </c>
      <c r="E2" s="127" t="s">
        <v>84</v>
      </c>
      <c r="F2" s="127">
        <v>3.6609999999999997E-5</v>
      </c>
      <c r="G2" s="135" t="str">
        <f>D_Prem_Table[[#This Row],[Age]]&amp;";"&amp;D_Prem_Table[[#This Row],[Gender]]&amp;";"&amp;D_Prem_Table[[#This Row],[Smoking Status]]&amp;";"&amp;D_Prem_Table[[#This Row],[Bowtie Plan]]</f>
        <v>18;男性;非吸煙人士;人壽保</v>
      </c>
      <c r="J2" s="128"/>
      <c r="K2" s="129"/>
      <c r="L2" s="128"/>
      <c r="M2" s="128"/>
      <c r="N2" s="128"/>
    </row>
    <row r="3" spans="1:14" ht="15.75" customHeight="1">
      <c r="A3" s="133">
        <v>19</v>
      </c>
      <c r="B3" s="127" t="s">
        <v>13</v>
      </c>
      <c r="C3" s="127" t="s">
        <v>15</v>
      </c>
      <c r="D3" s="127" t="s">
        <v>85</v>
      </c>
      <c r="E3" s="127" t="s">
        <v>84</v>
      </c>
      <c r="F3" s="127">
        <v>4.2559999999999999E-5</v>
      </c>
      <c r="G3" s="135" t="str">
        <f>D_Prem_Table[[#This Row],[Age]]&amp;";"&amp;D_Prem_Table[[#This Row],[Gender]]&amp;";"&amp;D_Prem_Table[[#This Row],[Smoking Status]]&amp;";"&amp;D_Prem_Table[[#This Row],[Bowtie Plan]]</f>
        <v>19;男性;非吸煙人士;人壽保</v>
      </c>
      <c r="J3" s="128"/>
      <c r="K3" s="129"/>
      <c r="L3" s="128"/>
      <c r="M3" s="128"/>
      <c r="N3" s="128"/>
    </row>
    <row r="4" spans="1:14" ht="15.75" customHeight="1">
      <c r="A4" s="133">
        <v>20</v>
      </c>
      <c r="B4" s="127" t="s">
        <v>13</v>
      </c>
      <c r="C4" s="127" t="s">
        <v>15</v>
      </c>
      <c r="D4" s="127" t="s">
        <v>85</v>
      </c>
      <c r="E4" s="127" t="s">
        <v>84</v>
      </c>
      <c r="F4" s="127">
        <v>4.6249999999999999E-5</v>
      </c>
      <c r="G4" s="135" t="str">
        <f>D_Prem_Table[[#This Row],[Age]]&amp;";"&amp;D_Prem_Table[[#This Row],[Gender]]&amp;";"&amp;D_Prem_Table[[#This Row],[Smoking Status]]&amp;";"&amp;D_Prem_Table[[#This Row],[Bowtie Plan]]</f>
        <v>20;男性;非吸煙人士;人壽保</v>
      </c>
      <c r="J4" s="128"/>
      <c r="K4" s="129"/>
      <c r="L4" s="128"/>
      <c r="M4" s="128"/>
      <c r="N4" s="128"/>
    </row>
    <row r="5" spans="1:14" ht="15.75" customHeight="1">
      <c r="A5" s="133">
        <v>21</v>
      </c>
      <c r="B5" s="127" t="s">
        <v>13</v>
      </c>
      <c r="C5" s="127" t="s">
        <v>15</v>
      </c>
      <c r="D5" s="127" t="s">
        <v>85</v>
      </c>
      <c r="E5" s="127" t="s">
        <v>84</v>
      </c>
      <c r="F5" s="127">
        <v>4.9209999999999998E-5</v>
      </c>
      <c r="G5" s="135" t="str">
        <f>D_Prem_Table[[#This Row],[Age]]&amp;";"&amp;D_Prem_Table[[#This Row],[Gender]]&amp;";"&amp;D_Prem_Table[[#This Row],[Smoking Status]]&amp;";"&amp;D_Prem_Table[[#This Row],[Bowtie Plan]]</f>
        <v>21;男性;非吸煙人士;人壽保</v>
      </c>
      <c r="J5" s="128"/>
      <c r="K5" s="129"/>
      <c r="L5" s="128"/>
      <c r="M5" s="128"/>
      <c r="N5" s="128"/>
    </row>
    <row r="6" spans="1:14" ht="15.75" customHeight="1">
      <c r="A6" s="133">
        <v>22</v>
      </c>
      <c r="B6" s="127" t="s">
        <v>13</v>
      </c>
      <c r="C6" s="127" t="s">
        <v>15</v>
      </c>
      <c r="D6" s="127" t="s">
        <v>85</v>
      </c>
      <c r="E6" s="127" t="s">
        <v>84</v>
      </c>
      <c r="F6" s="127">
        <v>4.973E-5</v>
      </c>
      <c r="G6" s="135" t="str">
        <f>D_Prem_Table[[#This Row],[Age]]&amp;";"&amp;D_Prem_Table[[#This Row],[Gender]]&amp;";"&amp;D_Prem_Table[[#This Row],[Smoking Status]]&amp;";"&amp;D_Prem_Table[[#This Row],[Bowtie Plan]]</f>
        <v>22;男性;非吸煙人士;人壽保</v>
      </c>
      <c r="J6" s="128"/>
      <c r="K6" s="129"/>
      <c r="L6" s="128"/>
      <c r="M6" s="128"/>
      <c r="N6" s="128"/>
    </row>
    <row r="7" spans="1:14" ht="15.75" customHeight="1">
      <c r="A7" s="133">
        <v>23</v>
      </c>
      <c r="B7" s="127" t="s">
        <v>13</v>
      </c>
      <c r="C7" s="127" t="s">
        <v>15</v>
      </c>
      <c r="D7" s="127" t="s">
        <v>85</v>
      </c>
      <c r="E7" s="127" t="s">
        <v>84</v>
      </c>
      <c r="F7" s="127">
        <v>4.88E-5</v>
      </c>
      <c r="G7" s="135" t="str">
        <f>D_Prem_Table[[#This Row],[Age]]&amp;";"&amp;D_Prem_Table[[#This Row],[Gender]]&amp;";"&amp;D_Prem_Table[[#This Row],[Smoking Status]]&amp;";"&amp;D_Prem_Table[[#This Row],[Bowtie Plan]]</f>
        <v>23;男性;非吸煙人士;人壽保</v>
      </c>
      <c r="J7" s="128"/>
      <c r="K7" s="129"/>
      <c r="L7" s="128"/>
      <c r="M7" s="128"/>
      <c r="N7" s="128"/>
    </row>
    <row r="8" spans="1:14" ht="15.75" customHeight="1">
      <c r="A8" s="133">
        <v>24</v>
      </c>
      <c r="B8" s="127" t="s">
        <v>13</v>
      </c>
      <c r="C8" s="127" t="s">
        <v>15</v>
      </c>
      <c r="D8" s="127" t="s">
        <v>85</v>
      </c>
      <c r="E8" s="127" t="s">
        <v>84</v>
      </c>
      <c r="F8" s="127">
        <v>4.7970000000000003E-5</v>
      </c>
      <c r="G8" s="135" t="str">
        <f>D_Prem_Table[[#This Row],[Age]]&amp;";"&amp;D_Prem_Table[[#This Row],[Gender]]&amp;";"&amp;D_Prem_Table[[#This Row],[Smoking Status]]&amp;";"&amp;D_Prem_Table[[#This Row],[Bowtie Plan]]</f>
        <v>24;男性;非吸煙人士;人壽保</v>
      </c>
      <c r="J8" s="128"/>
      <c r="K8" s="129"/>
      <c r="L8" s="128"/>
      <c r="M8" s="128"/>
      <c r="N8" s="128"/>
    </row>
    <row r="9" spans="1:14" ht="15.75" customHeight="1">
      <c r="A9" s="133">
        <v>25</v>
      </c>
      <c r="B9" s="127" t="s">
        <v>13</v>
      </c>
      <c r="C9" s="127" t="s">
        <v>15</v>
      </c>
      <c r="D9" s="127" t="s">
        <v>85</v>
      </c>
      <c r="E9" s="127" t="s">
        <v>84</v>
      </c>
      <c r="F9" s="127">
        <v>4.7039999999999997E-5</v>
      </c>
      <c r="G9" s="135" t="str">
        <f>D_Prem_Table[[#This Row],[Age]]&amp;";"&amp;D_Prem_Table[[#This Row],[Gender]]&amp;";"&amp;D_Prem_Table[[#This Row],[Smoking Status]]&amp;";"&amp;D_Prem_Table[[#This Row],[Bowtie Plan]]</f>
        <v>25;男性;非吸煙人士;人壽保</v>
      </c>
      <c r="J9" s="128"/>
      <c r="K9" s="129"/>
      <c r="L9" s="128"/>
      <c r="M9" s="128"/>
      <c r="N9" s="128"/>
    </row>
    <row r="10" spans="1:14" ht="15.75" customHeight="1">
      <c r="A10" s="133">
        <v>26</v>
      </c>
      <c r="B10" s="127" t="s">
        <v>13</v>
      </c>
      <c r="C10" s="127" t="s">
        <v>15</v>
      </c>
      <c r="D10" s="127" t="s">
        <v>85</v>
      </c>
      <c r="E10" s="127" t="s">
        <v>84</v>
      </c>
      <c r="F10" s="127">
        <v>4.3819999999999997E-5</v>
      </c>
      <c r="G10" s="135" t="str">
        <f>D_Prem_Table[[#This Row],[Age]]&amp;";"&amp;D_Prem_Table[[#This Row],[Gender]]&amp;";"&amp;D_Prem_Table[[#This Row],[Smoking Status]]&amp;";"&amp;D_Prem_Table[[#This Row],[Bowtie Plan]]</f>
        <v>26;男性;非吸煙人士;人壽保</v>
      </c>
      <c r="J10" s="128"/>
      <c r="K10" s="129"/>
      <c r="L10" s="128"/>
      <c r="M10" s="128"/>
      <c r="N10" s="128"/>
    </row>
    <row r="11" spans="1:14" ht="15.75" customHeight="1">
      <c r="A11" s="133">
        <v>27</v>
      </c>
      <c r="B11" s="127" t="s">
        <v>13</v>
      </c>
      <c r="C11" s="127" t="s">
        <v>15</v>
      </c>
      <c r="D11" s="127" t="s">
        <v>85</v>
      </c>
      <c r="E11" s="127" t="s">
        <v>84</v>
      </c>
      <c r="F11" s="127">
        <v>4.1470000000000001E-5</v>
      </c>
      <c r="G11" s="135" t="str">
        <f>D_Prem_Table[[#This Row],[Age]]&amp;";"&amp;D_Prem_Table[[#This Row],[Gender]]&amp;";"&amp;D_Prem_Table[[#This Row],[Smoking Status]]&amp;";"&amp;D_Prem_Table[[#This Row],[Bowtie Plan]]</f>
        <v>27;男性;非吸煙人士;人壽保</v>
      </c>
      <c r="J11" s="128"/>
      <c r="K11" s="129"/>
      <c r="L11" s="128"/>
      <c r="M11" s="128"/>
      <c r="N11" s="128"/>
    </row>
    <row r="12" spans="1:14" ht="15.75" customHeight="1">
      <c r="A12" s="133">
        <v>28</v>
      </c>
      <c r="B12" s="127" t="s">
        <v>13</v>
      </c>
      <c r="C12" s="127" t="s">
        <v>15</v>
      </c>
      <c r="D12" s="127" t="s">
        <v>85</v>
      </c>
      <c r="E12" s="127" t="s">
        <v>84</v>
      </c>
      <c r="F12" s="127">
        <v>3.9709999999999998E-5</v>
      </c>
      <c r="G12" s="135" t="str">
        <f>D_Prem_Table[[#This Row],[Age]]&amp;";"&amp;D_Prem_Table[[#This Row],[Gender]]&amp;";"&amp;D_Prem_Table[[#This Row],[Smoking Status]]&amp;";"&amp;D_Prem_Table[[#This Row],[Bowtie Plan]]</f>
        <v>28;男性;非吸煙人士;人壽保</v>
      </c>
      <c r="J12" s="128"/>
      <c r="K12" s="129"/>
      <c r="L12" s="128"/>
      <c r="M12" s="128"/>
      <c r="N12" s="128"/>
    </row>
    <row r="13" spans="1:14" ht="15.75" customHeight="1">
      <c r="A13" s="133">
        <v>29</v>
      </c>
      <c r="B13" s="127" t="s">
        <v>13</v>
      </c>
      <c r="C13" s="127" t="s">
        <v>15</v>
      </c>
      <c r="D13" s="127" t="s">
        <v>85</v>
      </c>
      <c r="E13" s="127" t="s">
        <v>84</v>
      </c>
      <c r="F13" s="127">
        <v>3.8279999999999999E-5</v>
      </c>
      <c r="G13" s="135" t="str">
        <f>D_Prem_Table[[#This Row],[Age]]&amp;";"&amp;D_Prem_Table[[#This Row],[Gender]]&amp;";"&amp;D_Prem_Table[[#This Row],[Smoking Status]]&amp;";"&amp;D_Prem_Table[[#This Row],[Bowtie Plan]]</f>
        <v>29;男性;非吸煙人士;人壽保</v>
      </c>
      <c r="J13" s="128"/>
      <c r="K13" s="129"/>
      <c r="L13" s="128"/>
      <c r="M13" s="128"/>
      <c r="N13" s="128"/>
    </row>
    <row r="14" spans="1:14" ht="15.75" customHeight="1">
      <c r="A14" s="133">
        <v>30</v>
      </c>
      <c r="B14" s="127" t="s">
        <v>13</v>
      </c>
      <c r="C14" s="127" t="s">
        <v>15</v>
      </c>
      <c r="D14" s="127" t="s">
        <v>85</v>
      </c>
      <c r="E14" s="127" t="s">
        <v>84</v>
      </c>
      <c r="F14" s="127">
        <v>3.7620000000000002E-5</v>
      </c>
      <c r="G14" s="135" t="str">
        <f>D_Prem_Table[[#This Row],[Age]]&amp;";"&amp;D_Prem_Table[[#This Row],[Gender]]&amp;";"&amp;D_Prem_Table[[#This Row],[Smoking Status]]&amp;";"&amp;D_Prem_Table[[#This Row],[Bowtie Plan]]</f>
        <v>30;男性;非吸煙人士;人壽保</v>
      </c>
      <c r="J14" s="128"/>
      <c r="K14" s="129"/>
      <c r="L14" s="128"/>
      <c r="M14" s="128"/>
      <c r="N14" s="128"/>
    </row>
    <row r="15" spans="1:14" ht="15.75" customHeight="1">
      <c r="A15" s="133">
        <v>31</v>
      </c>
      <c r="B15" s="127" t="s">
        <v>13</v>
      </c>
      <c r="C15" s="127" t="s">
        <v>15</v>
      </c>
      <c r="D15" s="127" t="s">
        <v>85</v>
      </c>
      <c r="E15" s="127" t="s">
        <v>84</v>
      </c>
      <c r="F15" s="127">
        <v>3.96E-5</v>
      </c>
      <c r="G15" s="135" t="str">
        <f>D_Prem_Table[[#This Row],[Age]]&amp;";"&amp;D_Prem_Table[[#This Row],[Gender]]&amp;";"&amp;D_Prem_Table[[#This Row],[Smoking Status]]&amp;";"&amp;D_Prem_Table[[#This Row],[Bowtie Plan]]</f>
        <v>31;男性;非吸煙人士;人壽保</v>
      </c>
      <c r="J15" s="128"/>
      <c r="K15" s="129"/>
      <c r="L15" s="128"/>
      <c r="M15" s="128"/>
      <c r="N15" s="128"/>
    </row>
    <row r="16" spans="1:14" ht="15.75" customHeight="1">
      <c r="A16" s="133">
        <v>32</v>
      </c>
      <c r="B16" s="127" t="s">
        <v>13</v>
      </c>
      <c r="C16" s="127" t="s">
        <v>15</v>
      </c>
      <c r="D16" s="127" t="s">
        <v>85</v>
      </c>
      <c r="E16" s="127" t="s">
        <v>84</v>
      </c>
      <c r="F16" s="127">
        <v>4.2079999999999997E-5</v>
      </c>
      <c r="G16" s="135" t="str">
        <f>D_Prem_Table[[#This Row],[Age]]&amp;";"&amp;D_Prem_Table[[#This Row],[Gender]]&amp;";"&amp;D_Prem_Table[[#This Row],[Smoking Status]]&amp;";"&amp;D_Prem_Table[[#This Row],[Bowtie Plan]]</f>
        <v>32;男性;非吸煙人士;人壽保</v>
      </c>
      <c r="J16" s="128"/>
      <c r="K16" s="129"/>
      <c r="L16" s="128"/>
      <c r="M16" s="128"/>
      <c r="N16" s="128"/>
    </row>
    <row r="17" spans="1:14" ht="15.75" customHeight="1">
      <c r="A17" s="133">
        <v>33</v>
      </c>
      <c r="B17" s="127" t="s">
        <v>13</v>
      </c>
      <c r="C17" s="127" t="s">
        <v>15</v>
      </c>
      <c r="D17" s="127" t="s">
        <v>85</v>
      </c>
      <c r="E17" s="127" t="s">
        <v>84</v>
      </c>
      <c r="F17" s="127">
        <v>4.5049999999999997E-5</v>
      </c>
      <c r="G17" s="135" t="str">
        <f>D_Prem_Table[[#This Row],[Age]]&amp;";"&amp;D_Prem_Table[[#This Row],[Gender]]&amp;";"&amp;D_Prem_Table[[#This Row],[Smoking Status]]&amp;";"&amp;D_Prem_Table[[#This Row],[Bowtie Plan]]</f>
        <v>33;男性;非吸煙人士;人壽保</v>
      </c>
      <c r="J17" s="128"/>
      <c r="K17" s="129"/>
      <c r="L17" s="128"/>
      <c r="M17" s="128"/>
      <c r="N17" s="128"/>
    </row>
    <row r="18" spans="1:14" ht="15.75" customHeight="1">
      <c r="A18" s="133">
        <v>34</v>
      </c>
      <c r="B18" s="127" t="s">
        <v>13</v>
      </c>
      <c r="C18" s="127" t="s">
        <v>15</v>
      </c>
      <c r="D18" s="127" t="s">
        <v>85</v>
      </c>
      <c r="E18" s="127" t="s">
        <v>84</v>
      </c>
      <c r="F18" s="127">
        <v>4.8680000000000001E-5</v>
      </c>
      <c r="G18" s="135" t="str">
        <f>D_Prem_Table[[#This Row],[Age]]&amp;";"&amp;D_Prem_Table[[#This Row],[Gender]]&amp;";"&amp;D_Prem_Table[[#This Row],[Smoking Status]]&amp;";"&amp;D_Prem_Table[[#This Row],[Bowtie Plan]]</f>
        <v>34;男性;非吸煙人士;人壽保</v>
      </c>
      <c r="J18" s="128"/>
      <c r="K18" s="129"/>
      <c r="L18" s="128"/>
      <c r="M18" s="128"/>
      <c r="N18" s="128"/>
    </row>
    <row r="19" spans="1:14" ht="15.75" customHeight="1">
      <c r="A19" s="133">
        <v>35</v>
      </c>
      <c r="B19" s="127" t="s">
        <v>13</v>
      </c>
      <c r="C19" s="127" t="s">
        <v>15</v>
      </c>
      <c r="D19" s="127" t="s">
        <v>85</v>
      </c>
      <c r="E19" s="127" t="s">
        <v>84</v>
      </c>
      <c r="F19" s="127">
        <v>5.3300000000000001E-5</v>
      </c>
      <c r="G19" s="135" t="str">
        <f>D_Prem_Table[[#This Row],[Age]]&amp;";"&amp;D_Prem_Table[[#This Row],[Gender]]&amp;";"&amp;D_Prem_Table[[#This Row],[Smoking Status]]&amp;";"&amp;D_Prem_Table[[#This Row],[Bowtie Plan]]</f>
        <v>35;男性;非吸煙人士;人壽保</v>
      </c>
      <c r="J19" s="128"/>
      <c r="K19" s="129"/>
      <c r="L19" s="128"/>
      <c r="M19" s="128"/>
      <c r="N19" s="128"/>
    </row>
    <row r="20" spans="1:14" ht="15.75" customHeight="1">
      <c r="A20" s="133">
        <v>36</v>
      </c>
      <c r="B20" s="127" t="s">
        <v>13</v>
      </c>
      <c r="C20" s="127" t="s">
        <v>15</v>
      </c>
      <c r="D20" s="127" t="s">
        <v>85</v>
      </c>
      <c r="E20" s="127" t="s">
        <v>84</v>
      </c>
      <c r="F20" s="127">
        <v>5.5689999999999997E-5</v>
      </c>
      <c r="G20" s="135" t="str">
        <f>D_Prem_Table[[#This Row],[Age]]&amp;";"&amp;D_Prem_Table[[#This Row],[Gender]]&amp;";"&amp;D_Prem_Table[[#This Row],[Smoking Status]]&amp;";"&amp;D_Prem_Table[[#This Row],[Bowtie Plan]]</f>
        <v>36;男性;非吸煙人士;人壽保</v>
      </c>
      <c r="J20" s="128"/>
      <c r="K20" s="129"/>
      <c r="L20" s="128"/>
      <c r="M20" s="128"/>
      <c r="N20" s="128"/>
    </row>
    <row r="21" spans="1:14" ht="15.75" customHeight="1">
      <c r="A21" s="133">
        <v>37</v>
      </c>
      <c r="B21" s="127" t="s">
        <v>13</v>
      </c>
      <c r="C21" s="127" t="s">
        <v>15</v>
      </c>
      <c r="D21" s="127" t="s">
        <v>85</v>
      </c>
      <c r="E21" s="127" t="s">
        <v>84</v>
      </c>
      <c r="F21" s="127">
        <v>5.8950000000000003E-5</v>
      </c>
      <c r="G21" s="135" t="str">
        <f>D_Prem_Table[[#This Row],[Age]]&amp;";"&amp;D_Prem_Table[[#This Row],[Gender]]&amp;";"&amp;D_Prem_Table[[#This Row],[Smoking Status]]&amp;";"&amp;D_Prem_Table[[#This Row],[Bowtie Plan]]</f>
        <v>37;男性;非吸煙人士;人壽保</v>
      </c>
      <c r="J21" s="128"/>
      <c r="K21" s="129"/>
      <c r="L21" s="128"/>
      <c r="M21" s="128"/>
      <c r="N21" s="128"/>
    </row>
    <row r="22" spans="1:14" ht="15.75" customHeight="1">
      <c r="A22" s="133">
        <v>38</v>
      </c>
      <c r="B22" s="127" t="s">
        <v>13</v>
      </c>
      <c r="C22" s="127" t="s">
        <v>15</v>
      </c>
      <c r="D22" s="127" t="s">
        <v>85</v>
      </c>
      <c r="E22" s="127" t="s">
        <v>84</v>
      </c>
      <c r="F22" s="127">
        <v>6.2050000000000004E-5</v>
      </c>
      <c r="G22" s="135" t="str">
        <f>D_Prem_Table[[#This Row],[Age]]&amp;";"&amp;D_Prem_Table[[#This Row],[Gender]]&amp;";"&amp;D_Prem_Table[[#This Row],[Smoking Status]]&amp;";"&amp;D_Prem_Table[[#This Row],[Bowtie Plan]]</f>
        <v>38;男性;非吸煙人士;人壽保</v>
      </c>
      <c r="J22" s="128"/>
      <c r="K22" s="129"/>
      <c r="L22" s="128"/>
      <c r="M22" s="128"/>
      <c r="N22" s="128"/>
    </row>
    <row r="23" spans="1:14" ht="15.75" customHeight="1">
      <c r="A23" s="133">
        <v>39</v>
      </c>
      <c r="B23" s="127" t="s">
        <v>13</v>
      </c>
      <c r="C23" s="127" t="s">
        <v>15</v>
      </c>
      <c r="D23" s="127" t="s">
        <v>85</v>
      </c>
      <c r="E23" s="127" t="s">
        <v>84</v>
      </c>
      <c r="F23" s="127">
        <v>6.5220000000000002E-5</v>
      </c>
      <c r="G23" s="135" t="str">
        <f>D_Prem_Table[[#This Row],[Age]]&amp;";"&amp;D_Prem_Table[[#This Row],[Gender]]&amp;";"&amp;D_Prem_Table[[#This Row],[Smoking Status]]&amp;";"&amp;D_Prem_Table[[#This Row],[Bowtie Plan]]</f>
        <v>39;男性;非吸煙人士;人壽保</v>
      </c>
      <c r="J23" s="128"/>
      <c r="K23" s="129"/>
      <c r="L23" s="128"/>
      <c r="M23" s="128"/>
      <c r="N23" s="128"/>
    </row>
    <row r="24" spans="1:14" ht="15.75" customHeight="1">
      <c r="A24" s="133">
        <v>40</v>
      </c>
      <c r="B24" s="127" t="s">
        <v>13</v>
      </c>
      <c r="C24" s="127" t="s">
        <v>15</v>
      </c>
      <c r="D24" s="127" t="s">
        <v>85</v>
      </c>
      <c r="E24" s="127" t="s">
        <v>84</v>
      </c>
      <c r="F24" s="127">
        <v>6.8399999999999996E-5</v>
      </c>
      <c r="G24" s="135" t="str">
        <f>D_Prem_Table[[#This Row],[Age]]&amp;";"&amp;D_Prem_Table[[#This Row],[Gender]]&amp;";"&amp;D_Prem_Table[[#This Row],[Smoking Status]]&amp;";"&amp;D_Prem_Table[[#This Row],[Bowtie Plan]]</f>
        <v>40;男性;非吸煙人士;人壽保</v>
      </c>
      <c r="J24" s="128"/>
      <c r="K24" s="129"/>
      <c r="L24" s="128"/>
      <c r="M24" s="128"/>
      <c r="N24" s="128"/>
    </row>
    <row r="25" spans="1:14" ht="15.75" customHeight="1">
      <c r="A25" s="133">
        <v>41</v>
      </c>
      <c r="B25" s="127" t="s">
        <v>13</v>
      </c>
      <c r="C25" s="127" t="s">
        <v>15</v>
      </c>
      <c r="D25" s="127" t="s">
        <v>85</v>
      </c>
      <c r="E25" s="127" t="s">
        <v>84</v>
      </c>
      <c r="F25" s="127">
        <v>7.5069999999999998E-5</v>
      </c>
      <c r="G25" s="135" t="str">
        <f>D_Prem_Table[[#This Row],[Age]]&amp;";"&amp;D_Prem_Table[[#This Row],[Gender]]&amp;";"&amp;D_Prem_Table[[#This Row],[Smoking Status]]&amp;";"&amp;D_Prem_Table[[#This Row],[Bowtie Plan]]</f>
        <v>41;男性;非吸煙人士;人壽保</v>
      </c>
      <c r="J25" s="128"/>
      <c r="K25" s="129"/>
      <c r="L25" s="128"/>
      <c r="M25" s="128"/>
      <c r="N25" s="128"/>
    </row>
    <row r="26" spans="1:14" ht="15.75" customHeight="1">
      <c r="A26" s="133">
        <v>42</v>
      </c>
      <c r="B26" s="127" t="s">
        <v>13</v>
      </c>
      <c r="C26" s="127" t="s">
        <v>15</v>
      </c>
      <c r="D26" s="127" t="s">
        <v>85</v>
      </c>
      <c r="E26" s="127" t="s">
        <v>84</v>
      </c>
      <c r="F26" s="127">
        <v>8.2399999999999997E-5</v>
      </c>
      <c r="G26" s="135" t="str">
        <f>D_Prem_Table[[#This Row],[Age]]&amp;";"&amp;D_Prem_Table[[#This Row],[Gender]]&amp;";"&amp;D_Prem_Table[[#This Row],[Smoking Status]]&amp;";"&amp;D_Prem_Table[[#This Row],[Bowtie Plan]]</f>
        <v>42;男性;非吸煙人士;人壽保</v>
      </c>
      <c r="J26" s="128"/>
      <c r="K26" s="129"/>
      <c r="L26" s="128"/>
      <c r="M26" s="128"/>
      <c r="N26" s="128"/>
    </row>
    <row r="27" spans="1:14" ht="15.75" customHeight="1">
      <c r="A27" s="133">
        <v>43</v>
      </c>
      <c r="B27" s="127" t="s">
        <v>13</v>
      </c>
      <c r="C27" s="127" t="s">
        <v>15</v>
      </c>
      <c r="D27" s="127" t="s">
        <v>85</v>
      </c>
      <c r="E27" s="127" t="s">
        <v>84</v>
      </c>
      <c r="F27" s="127">
        <v>9.0400000000000002E-5</v>
      </c>
      <c r="G27" s="135" t="str">
        <f>D_Prem_Table[[#This Row],[Age]]&amp;";"&amp;D_Prem_Table[[#This Row],[Gender]]&amp;";"&amp;D_Prem_Table[[#This Row],[Smoking Status]]&amp;";"&amp;D_Prem_Table[[#This Row],[Bowtie Plan]]</f>
        <v>43;男性;非吸煙人士;人壽保</v>
      </c>
      <c r="J27" s="128"/>
      <c r="K27" s="129"/>
      <c r="L27" s="128"/>
      <c r="M27" s="128"/>
      <c r="N27" s="128"/>
    </row>
    <row r="28" spans="1:14" ht="15.75" customHeight="1">
      <c r="A28" s="133">
        <v>44</v>
      </c>
      <c r="B28" s="127" t="s">
        <v>13</v>
      </c>
      <c r="C28" s="127" t="s">
        <v>15</v>
      </c>
      <c r="D28" s="127" t="s">
        <v>85</v>
      </c>
      <c r="E28" s="127" t="s">
        <v>84</v>
      </c>
      <c r="F28" s="127">
        <v>9.8930000000000003E-5</v>
      </c>
      <c r="G28" s="135" t="str">
        <f>D_Prem_Table[[#This Row],[Age]]&amp;";"&amp;D_Prem_Table[[#This Row],[Gender]]&amp;";"&amp;D_Prem_Table[[#This Row],[Smoking Status]]&amp;";"&amp;D_Prem_Table[[#This Row],[Bowtie Plan]]</f>
        <v>44;男性;非吸煙人士;人壽保</v>
      </c>
      <c r="J28" s="128"/>
      <c r="K28" s="129"/>
      <c r="L28" s="128"/>
      <c r="M28" s="128"/>
      <c r="N28" s="128"/>
    </row>
    <row r="29" spans="1:14" ht="15.75" customHeight="1">
      <c r="A29" s="133">
        <v>45</v>
      </c>
      <c r="B29" s="127" t="s">
        <v>13</v>
      </c>
      <c r="C29" s="127" t="s">
        <v>15</v>
      </c>
      <c r="D29" s="127" t="s">
        <v>85</v>
      </c>
      <c r="E29" s="127" t="s">
        <v>84</v>
      </c>
      <c r="F29" s="127">
        <v>1.0787E-4</v>
      </c>
      <c r="G29" s="135" t="str">
        <f>D_Prem_Table[[#This Row],[Age]]&amp;";"&amp;D_Prem_Table[[#This Row],[Gender]]&amp;";"&amp;D_Prem_Table[[#This Row],[Smoking Status]]&amp;";"&amp;D_Prem_Table[[#This Row],[Bowtie Plan]]</f>
        <v>45;男性;非吸煙人士;人壽保</v>
      </c>
      <c r="J29" s="128"/>
      <c r="K29" s="129"/>
      <c r="L29" s="128"/>
      <c r="M29" s="128"/>
      <c r="N29" s="128"/>
    </row>
    <row r="30" spans="1:14" ht="15.75" customHeight="1">
      <c r="A30" s="133">
        <v>46</v>
      </c>
      <c r="B30" s="127" t="s">
        <v>13</v>
      </c>
      <c r="C30" s="127" t="s">
        <v>15</v>
      </c>
      <c r="D30" s="127" t="s">
        <v>85</v>
      </c>
      <c r="E30" s="127" t="s">
        <v>84</v>
      </c>
      <c r="F30" s="127">
        <v>1.1535999999999999E-4</v>
      </c>
      <c r="G30" s="135" t="str">
        <f>D_Prem_Table[[#This Row],[Age]]&amp;";"&amp;D_Prem_Table[[#This Row],[Gender]]&amp;";"&amp;D_Prem_Table[[#This Row],[Smoking Status]]&amp;";"&amp;D_Prem_Table[[#This Row],[Bowtie Plan]]</f>
        <v>46;男性;非吸煙人士;人壽保</v>
      </c>
      <c r="J30" s="128"/>
      <c r="K30" s="129"/>
      <c r="L30" s="128"/>
      <c r="M30" s="128"/>
      <c r="N30" s="128"/>
    </row>
    <row r="31" spans="1:14" ht="15.75" customHeight="1">
      <c r="A31" s="133">
        <v>47</v>
      </c>
      <c r="B31" s="127" t="s">
        <v>13</v>
      </c>
      <c r="C31" s="127" t="s">
        <v>15</v>
      </c>
      <c r="D31" s="127" t="s">
        <v>85</v>
      </c>
      <c r="E31" s="127" t="s">
        <v>84</v>
      </c>
      <c r="F31" s="127">
        <v>1.2320000000000001E-4</v>
      </c>
      <c r="G31" s="135" t="str">
        <f>D_Prem_Table[[#This Row],[Age]]&amp;";"&amp;D_Prem_Table[[#This Row],[Gender]]&amp;";"&amp;D_Prem_Table[[#This Row],[Smoking Status]]&amp;";"&amp;D_Prem_Table[[#This Row],[Bowtie Plan]]</f>
        <v>47;男性;非吸煙人士;人壽保</v>
      </c>
      <c r="J31" s="128"/>
      <c r="K31" s="129"/>
      <c r="L31" s="128"/>
      <c r="M31" s="128"/>
      <c r="N31" s="128"/>
    </row>
    <row r="32" spans="1:14" ht="15.75" customHeight="1">
      <c r="A32" s="133">
        <v>48</v>
      </c>
      <c r="B32" s="127" t="s">
        <v>13</v>
      </c>
      <c r="C32" s="127" t="s">
        <v>15</v>
      </c>
      <c r="D32" s="127" t="s">
        <v>85</v>
      </c>
      <c r="E32" s="127" t="s">
        <v>84</v>
      </c>
      <c r="F32" s="127">
        <v>1.317E-4</v>
      </c>
      <c r="G32" s="135" t="str">
        <f>D_Prem_Table[[#This Row],[Age]]&amp;";"&amp;D_Prem_Table[[#This Row],[Gender]]&amp;";"&amp;D_Prem_Table[[#This Row],[Smoking Status]]&amp;";"&amp;D_Prem_Table[[#This Row],[Bowtie Plan]]</f>
        <v>48;男性;非吸煙人士;人壽保</v>
      </c>
      <c r="J32" s="128"/>
      <c r="K32" s="129"/>
      <c r="L32" s="128"/>
      <c r="M32" s="128"/>
      <c r="N32" s="128"/>
    </row>
    <row r="33" spans="1:14" ht="15.75" customHeight="1">
      <c r="A33" s="133">
        <v>49</v>
      </c>
      <c r="B33" s="127" t="s">
        <v>13</v>
      </c>
      <c r="C33" s="127" t="s">
        <v>15</v>
      </c>
      <c r="D33" s="127" t="s">
        <v>85</v>
      </c>
      <c r="E33" s="127" t="s">
        <v>84</v>
      </c>
      <c r="F33" s="127">
        <v>1.4128E-4</v>
      </c>
      <c r="G33" s="135" t="str">
        <f>D_Prem_Table[[#This Row],[Age]]&amp;";"&amp;D_Prem_Table[[#This Row],[Gender]]&amp;";"&amp;D_Prem_Table[[#This Row],[Smoking Status]]&amp;";"&amp;D_Prem_Table[[#This Row],[Bowtie Plan]]</f>
        <v>49;男性;非吸煙人士;人壽保</v>
      </c>
      <c r="J33" s="128"/>
      <c r="K33" s="129"/>
      <c r="L33" s="128"/>
      <c r="M33" s="128"/>
      <c r="N33" s="128"/>
    </row>
    <row r="34" spans="1:14" ht="15.75" customHeight="1">
      <c r="A34" s="133">
        <v>50</v>
      </c>
      <c r="B34" s="127" t="s">
        <v>13</v>
      </c>
      <c r="C34" s="127" t="s">
        <v>15</v>
      </c>
      <c r="D34" s="127" t="s">
        <v>85</v>
      </c>
      <c r="E34" s="127" t="s">
        <v>84</v>
      </c>
      <c r="F34" s="127">
        <v>1.5158000000000001E-4</v>
      </c>
      <c r="G34" s="135" t="str">
        <f>D_Prem_Table[[#This Row],[Age]]&amp;";"&amp;D_Prem_Table[[#This Row],[Gender]]&amp;";"&amp;D_Prem_Table[[#This Row],[Smoking Status]]&amp;";"&amp;D_Prem_Table[[#This Row],[Bowtie Plan]]</f>
        <v>50;男性;非吸煙人士;人壽保</v>
      </c>
      <c r="J34" s="128"/>
      <c r="K34" s="129"/>
      <c r="L34" s="128"/>
      <c r="M34" s="128"/>
      <c r="N34" s="128"/>
    </row>
    <row r="35" spans="1:14" ht="15.75" customHeight="1">
      <c r="A35" s="133">
        <v>51</v>
      </c>
      <c r="B35" s="127" t="s">
        <v>13</v>
      </c>
      <c r="C35" s="127" t="s">
        <v>15</v>
      </c>
      <c r="D35" s="127" t="s">
        <v>85</v>
      </c>
      <c r="E35" s="127" t="s">
        <v>84</v>
      </c>
      <c r="F35" s="127">
        <v>1.6707000000000001E-4</v>
      </c>
      <c r="G35" s="135" t="str">
        <f>D_Prem_Table[[#This Row],[Age]]&amp;";"&amp;D_Prem_Table[[#This Row],[Gender]]&amp;";"&amp;D_Prem_Table[[#This Row],[Smoking Status]]&amp;";"&amp;D_Prem_Table[[#This Row],[Bowtie Plan]]</f>
        <v>51;男性;非吸煙人士;人壽保</v>
      </c>
      <c r="J35" s="128"/>
      <c r="K35" s="129"/>
      <c r="L35" s="128"/>
      <c r="M35" s="128"/>
      <c r="N35" s="128"/>
    </row>
    <row r="36" spans="1:14" ht="15.75" customHeight="1">
      <c r="A36" s="133">
        <v>52</v>
      </c>
      <c r="B36" s="127" t="s">
        <v>13</v>
      </c>
      <c r="C36" s="127" t="s">
        <v>15</v>
      </c>
      <c r="D36" s="127" t="s">
        <v>85</v>
      </c>
      <c r="E36" s="127" t="s">
        <v>84</v>
      </c>
      <c r="F36" s="127">
        <v>1.8447E-4</v>
      </c>
      <c r="G36" s="135" t="str">
        <f>D_Prem_Table[[#This Row],[Age]]&amp;";"&amp;D_Prem_Table[[#This Row],[Gender]]&amp;";"&amp;D_Prem_Table[[#This Row],[Smoking Status]]&amp;";"&amp;D_Prem_Table[[#This Row],[Bowtie Plan]]</f>
        <v>52;男性;非吸煙人士;人壽保</v>
      </c>
      <c r="J36" s="128"/>
      <c r="K36" s="129"/>
      <c r="L36" s="128"/>
      <c r="M36" s="128"/>
      <c r="N36" s="128"/>
    </row>
    <row r="37" spans="1:14" ht="15.75" customHeight="1">
      <c r="A37" s="133">
        <v>53</v>
      </c>
      <c r="B37" s="127" t="s">
        <v>13</v>
      </c>
      <c r="C37" s="127" t="s">
        <v>15</v>
      </c>
      <c r="D37" s="127" t="s">
        <v>85</v>
      </c>
      <c r="E37" s="127" t="s">
        <v>84</v>
      </c>
      <c r="F37" s="127">
        <v>2.0413000000000001E-4</v>
      </c>
      <c r="G37" s="135" t="str">
        <f>D_Prem_Table[[#This Row],[Age]]&amp;";"&amp;D_Prem_Table[[#This Row],[Gender]]&amp;";"&amp;D_Prem_Table[[#This Row],[Smoking Status]]&amp;";"&amp;D_Prem_Table[[#This Row],[Bowtie Plan]]</f>
        <v>53;男性;非吸煙人士;人壽保</v>
      </c>
      <c r="J37" s="128"/>
      <c r="K37" s="129"/>
      <c r="L37" s="128"/>
      <c r="M37" s="128"/>
      <c r="N37" s="128"/>
    </row>
    <row r="38" spans="1:14" ht="15.75" customHeight="1">
      <c r="A38" s="133">
        <v>54</v>
      </c>
      <c r="B38" s="127" t="s">
        <v>13</v>
      </c>
      <c r="C38" s="127" t="s">
        <v>15</v>
      </c>
      <c r="D38" s="127" t="s">
        <v>85</v>
      </c>
      <c r="E38" s="127" t="s">
        <v>84</v>
      </c>
      <c r="F38" s="127">
        <v>2.263E-4</v>
      </c>
      <c r="G38" s="135" t="str">
        <f>D_Prem_Table[[#This Row],[Age]]&amp;";"&amp;D_Prem_Table[[#This Row],[Gender]]&amp;";"&amp;D_Prem_Table[[#This Row],[Smoking Status]]&amp;";"&amp;D_Prem_Table[[#This Row],[Bowtie Plan]]</f>
        <v>54;男性;非吸煙人士;人壽保</v>
      </c>
      <c r="J38" s="128"/>
      <c r="K38" s="129"/>
      <c r="L38" s="128"/>
      <c r="M38" s="128"/>
      <c r="N38" s="128"/>
    </row>
    <row r="39" spans="1:14" ht="15.75" customHeight="1">
      <c r="A39" s="133">
        <v>55</v>
      </c>
      <c r="B39" s="127" t="s">
        <v>13</v>
      </c>
      <c r="C39" s="127" t="s">
        <v>15</v>
      </c>
      <c r="D39" s="127" t="s">
        <v>85</v>
      </c>
      <c r="E39" s="127" t="s">
        <v>84</v>
      </c>
      <c r="F39" s="127">
        <v>2.5107999999999999E-4</v>
      </c>
      <c r="G39" s="135" t="str">
        <f>D_Prem_Table[[#This Row],[Age]]&amp;";"&amp;D_Prem_Table[[#This Row],[Gender]]&amp;";"&amp;D_Prem_Table[[#This Row],[Smoking Status]]&amp;";"&amp;D_Prem_Table[[#This Row],[Bowtie Plan]]</f>
        <v>55;男性;非吸煙人士;人壽保</v>
      </c>
      <c r="J39" s="128"/>
      <c r="K39" s="129"/>
      <c r="L39" s="128"/>
      <c r="M39" s="128"/>
      <c r="N39" s="128"/>
    </row>
    <row r="40" spans="1:14" ht="15.75" customHeight="1">
      <c r="A40" s="133">
        <v>56</v>
      </c>
      <c r="B40" s="127" t="s">
        <v>13</v>
      </c>
      <c r="C40" s="127" t="s">
        <v>15</v>
      </c>
      <c r="D40" s="127" t="s">
        <v>85</v>
      </c>
      <c r="E40" s="127" t="s">
        <v>84</v>
      </c>
      <c r="F40" s="127">
        <v>2.8515000000000002E-4</v>
      </c>
      <c r="G40" s="135" t="str">
        <f>D_Prem_Table[[#This Row],[Age]]&amp;";"&amp;D_Prem_Table[[#This Row],[Gender]]&amp;";"&amp;D_Prem_Table[[#This Row],[Smoking Status]]&amp;";"&amp;D_Prem_Table[[#This Row],[Bowtie Plan]]</f>
        <v>56;男性;非吸煙人士;人壽保</v>
      </c>
      <c r="J40" s="128"/>
      <c r="K40" s="129"/>
      <c r="L40" s="128"/>
      <c r="M40" s="128"/>
      <c r="N40" s="128"/>
    </row>
    <row r="41" spans="1:14" ht="15.75" customHeight="1">
      <c r="A41" s="133">
        <v>57</v>
      </c>
      <c r="B41" s="127" t="s">
        <v>13</v>
      </c>
      <c r="C41" s="127" t="s">
        <v>15</v>
      </c>
      <c r="D41" s="127" t="s">
        <v>85</v>
      </c>
      <c r="E41" s="127" t="s">
        <v>84</v>
      </c>
      <c r="F41" s="127">
        <v>3.2382999999999999E-4</v>
      </c>
      <c r="G41" s="135" t="str">
        <f>D_Prem_Table[[#This Row],[Age]]&amp;";"&amp;D_Prem_Table[[#This Row],[Gender]]&amp;";"&amp;D_Prem_Table[[#This Row],[Smoking Status]]&amp;";"&amp;D_Prem_Table[[#This Row],[Bowtie Plan]]</f>
        <v>57;男性;非吸煙人士;人壽保</v>
      </c>
      <c r="J41" s="128"/>
      <c r="K41" s="129"/>
      <c r="L41" s="128"/>
      <c r="M41" s="128"/>
      <c r="N41" s="128"/>
    </row>
    <row r="42" spans="1:14" ht="15.75" customHeight="1">
      <c r="A42" s="133">
        <v>58</v>
      </c>
      <c r="B42" s="127" t="s">
        <v>13</v>
      </c>
      <c r="C42" s="127" t="s">
        <v>15</v>
      </c>
      <c r="D42" s="127" t="s">
        <v>85</v>
      </c>
      <c r="E42" s="127" t="s">
        <v>84</v>
      </c>
      <c r="F42" s="127">
        <v>3.6748E-4</v>
      </c>
      <c r="G42" s="135" t="str">
        <f>D_Prem_Table[[#This Row],[Age]]&amp;";"&amp;D_Prem_Table[[#This Row],[Gender]]&amp;";"&amp;D_Prem_Table[[#This Row],[Smoking Status]]&amp;";"&amp;D_Prem_Table[[#This Row],[Bowtie Plan]]</f>
        <v>58;男性;非吸煙人士;人壽保</v>
      </c>
      <c r="J42" s="128"/>
      <c r="K42" s="129"/>
      <c r="L42" s="128"/>
      <c r="M42" s="128"/>
      <c r="N42" s="128"/>
    </row>
    <row r="43" spans="1:14" ht="15.75" customHeight="1">
      <c r="A43" s="133">
        <v>59</v>
      </c>
      <c r="B43" s="127" t="s">
        <v>13</v>
      </c>
      <c r="C43" s="127" t="s">
        <v>15</v>
      </c>
      <c r="D43" s="127" t="s">
        <v>85</v>
      </c>
      <c r="E43" s="127" t="s">
        <v>84</v>
      </c>
      <c r="F43" s="127">
        <v>4.1657E-4</v>
      </c>
      <c r="G43" s="135" t="str">
        <f>D_Prem_Table[[#This Row],[Age]]&amp;";"&amp;D_Prem_Table[[#This Row],[Gender]]&amp;";"&amp;D_Prem_Table[[#This Row],[Smoking Status]]&amp;";"&amp;D_Prem_Table[[#This Row],[Bowtie Plan]]</f>
        <v>59;男性;非吸煙人士;人壽保</v>
      </c>
      <c r="J43" s="128"/>
      <c r="K43" s="129"/>
      <c r="L43" s="128"/>
      <c r="M43" s="128"/>
      <c r="N43" s="128"/>
    </row>
    <row r="44" spans="1:14" ht="15.75" customHeight="1">
      <c r="A44" s="133">
        <v>60</v>
      </c>
      <c r="B44" s="127" t="s">
        <v>13</v>
      </c>
      <c r="C44" s="127" t="s">
        <v>15</v>
      </c>
      <c r="D44" s="127" t="s">
        <v>85</v>
      </c>
      <c r="E44" s="127" t="s">
        <v>84</v>
      </c>
      <c r="F44" s="127">
        <v>4.7162000000000001E-4</v>
      </c>
      <c r="G44" s="135" t="str">
        <f>D_Prem_Table[[#This Row],[Age]]&amp;";"&amp;D_Prem_Table[[#This Row],[Gender]]&amp;";"&amp;D_Prem_Table[[#This Row],[Smoking Status]]&amp;";"&amp;D_Prem_Table[[#This Row],[Bowtie Plan]]</f>
        <v>60;男性;非吸煙人士;人壽保</v>
      </c>
      <c r="J44" s="128"/>
      <c r="K44" s="129"/>
      <c r="L44" s="128"/>
      <c r="M44" s="128"/>
      <c r="N44" s="128"/>
    </row>
    <row r="45" spans="1:14" ht="15.75" customHeight="1">
      <c r="A45" s="133">
        <v>61</v>
      </c>
      <c r="B45" s="127" t="s">
        <v>13</v>
      </c>
      <c r="C45" s="127" t="s">
        <v>15</v>
      </c>
      <c r="D45" s="127" t="s">
        <v>85</v>
      </c>
      <c r="E45" s="127" t="s">
        <v>84</v>
      </c>
      <c r="F45" s="127">
        <v>5.3315999999999997E-4</v>
      </c>
      <c r="G45" s="135" t="str">
        <f>D_Prem_Table[[#This Row],[Age]]&amp;";"&amp;D_Prem_Table[[#This Row],[Gender]]&amp;";"&amp;D_Prem_Table[[#This Row],[Smoking Status]]&amp;";"&amp;D_Prem_Table[[#This Row],[Bowtie Plan]]</f>
        <v>61;男性;非吸煙人士;人壽保</v>
      </c>
      <c r="J45" s="128"/>
      <c r="K45" s="129"/>
      <c r="L45" s="128"/>
      <c r="M45" s="128"/>
      <c r="N45" s="128"/>
    </row>
    <row r="46" spans="1:14" ht="15.75" customHeight="1">
      <c r="A46" s="133">
        <v>62</v>
      </c>
      <c r="B46" s="127" t="s">
        <v>13</v>
      </c>
      <c r="C46" s="127" t="s">
        <v>15</v>
      </c>
      <c r="D46" s="127" t="s">
        <v>85</v>
      </c>
      <c r="E46" s="127" t="s">
        <v>84</v>
      </c>
      <c r="F46" s="127">
        <v>6.0172999999999997E-4</v>
      </c>
      <c r="G46" s="135" t="str">
        <f>D_Prem_Table[[#This Row],[Age]]&amp;";"&amp;D_Prem_Table[[#This Row],[Gender]]&amp;";"&amp;D_Prem_Table[[#This Row],[Smoking Status]]&amp;";"&amp;D_Prem_Table[[#This Row],[Bowtie Plan]]</f>
        <v>62;男性;非吸煙人士;人壽保</v>
      </c>
      <c r="J46" s="128"/>
      <c r="K46" s="129"/>
      <c r="L46" s="128"/>
      <c r="M46" s="128"/>
      <c r="N46" s="128"/>
    </row>
    <row r="47" spans="1:14" ht="15.75" customHeight="1">
      <c r="A47" s="133">
        <v>63</v>
      </c>
      <c r="B47" s="127" t="s">
        <v>13</v>
      </c>
      <c r="C47" s="127" t="s">
        <v>15</v>
      </c>
      <c r="D47" s="127" t="s">
        <v>85</v>
      </c>
      <c r="E47" s="127" t="s">
        <v>84</v>
      </c>
      <c r="F47" s="127">
        <v>6.7790999999999999E-4</v>
      </c>
      <c r="G47" s="135" t="str">
        <f>D_Prem_Table[[#This Row],[Age]]&amp;";"&amp;D_Prem_Table[[#This Row],[Gender]]&amp;";"&amp;D_Prem_Table[[#This Row],[Smoking Status]]&amp;";"&amp;D_Prem_Table[[#This Row],[Bowtie Plan]]</f>
        <v>63;男性;非吸煙人士;人壽保</v>
      </c>
      <c r="J47" s="128"/>
      <c r="K47" s="129"/>
      <c r="L47" s="128"/>
      <c r="M47" s="128"/>
      <c r="N47" s="128"/>
    </row>
    <row r="48" spans="1:14" ht="15.75" customHeight="1">
      <c r="A48" s="133">
        <v>64</v>
      </c>
      <c r="B48" s="127" t="s">
        <v>13</v>
      </c>
      <c r="C48" s="127" t="s">
        <v>15</v>
      </c>
      <c r="D48" s="127" t="s">
        <v>85</v>
      </c>
      <c r="E48" s="127" t="s">
        <v>84</v>
      </c>
      <c r="F48" s="127">
        <v>7.6258000000000001E-4</v>
      </c>
      <c r="G48" s="135" t="str">
        <f>D_Prem_Table[[#This Row],[Age]]&amp;";"&amp;D_Prem_Table[[#This Row],[Gender]]&amp;";"&amp;D_Prem_Table[[#This Row],[Smoking Status]]&amp;";"&amp;D_Prem_Table[[#This Row],[Bowtie Plan]]</f>
        <v>64;男性;非吸煙人士;人壽保</v>
      </c>
      <c r="J48" s="128"/>
      <c r="K48" s="129"/>
      <c r="L48" s="128"/>
      <c r="M48" s="128"/>
      <c r="N48" s="128"/>
    </row>
    <row r="49" spans="1:14" ht="15.75" customHeight="1">
      <c r="A49" s="133">
        <v>65</v>
      </c>
      <c r="B49" s="127" t="s">
        <v>13</v>
      </c>
      <c r="C49" s="127" t="s">
        <v>15</v>
      </c>
      <c r="D49" s="127" t="s">
        <v>85</v>
      </c>
      <c r="E49" s="127" t="s">
        <v>84</v>
      </c>
      <c r="F49" s="127">
        <v>8.5579000000000004E-4</v>
      </c>
      <c r="G49" s="135" t="str">
        <f>D_Prem_Table[[#This Row],[Age]]&amp;";"&amp;D_Prem_Table[[#This Row],[Gender]]&amp;";"&amp;D_Prem_Table[[#This Row],[Smoking Status]]&amp;";"&amp;D_Prem_Table[[#This Row],[Bowtie Plan]]</f>
        <v>65;男性;非吸煙人士;人壽保</v>
      </c>
      <c r="J49" s="128"/>
      <c r="K49" s="129"/>
      <c r="L49" s="128"/>
      <c r="M49" s="128"/>
      <c r="N49" s="128"/>
    </row>
    <row r="50" spans="1:14" ht="15.75" customHeight="1">
      <c r="A50" s="133">
        <v>66</v>
      </c>
      <c r="B50" s="127" t="s">
        <v>13</v>
      </c>
      <c r="C50" s="127" t="s">
        <v>15</v>
      </c>
      <c r="D50" s="127" t="s">
        <v>85</v>
      </c>
      <c r="E50" s="127" t="s">
        <v>84</v>
      </c>
      <c r="F50" s="127">
        <v>9.5076000000000004E-4</v>
      </c>
      <c r="G50" s="135" t="str">
        <f>D_Prem_Table[[#This Row],[Age]]&amp;";"&amp;D_Prem_Table[[#This Row],[Gender]]&amp;";"&amp;D_Prem_Table[[#This Row],[Smoking Status]]&amp;";"&amp;D_Prem_Table[[#This Row],[Bowtie Plan]]</f>
        <v>66;男性;非吸煙人士;人壽保</v>
      </c>
      <c r="J50" s="128"/>
      <c r="K50" s="129"/>
      <c r="L50" s="128"/>
      <c r="M50" s="128"/>
      <c r="N50" s="128"/>
    </row>
    <row r="51" spans="1:14" ht="15.75" customHeight="1">
      <c r="A51" s="133">
        <v>67</v>
      </c>
      <c r="B51" s="127" t="s">
        <v>13</v>
      </c>
      <c r="C51" s="127" t="s">
        <v>15</v>
      </c>
      <c r="D51" s="127" t="s">
        <v>85</v>
      </c>
      <c r="E51" s="127" t="s">
        <v>84</v>
      </c>
      <c r="F51" s="127">
        <v>1.0577399999999999E-3</v>
      </c>
      <c r="G51" s="135" t="str">
        <f>D_Prem_Table[[#This Row],[Age]]&amp;";"&amp;D_Prem_Table[[#This Row],[Gender]]&amp;";"&amp;D_Prem_Table[[#This Row],[Smoking Status]]&amp;";"&amp;D_Prem_Table[[#This Row],[Bowtie Plan]]</f>
        <v>67;男性;非吸煙人士;人壽保</v>
      </c>
      <c r="J51" s="128"/>
      <c r="K51" s="129"/>
      <c r="L51" s="128"/>
      <c r="M51" s="128"/>
      <c r="N51" s="128"/>
    </row>
    <row r="52" spans="1:14" ht="15.75" customHeight="1">
      <c r="A52" s="133">
        <v>68</v>
      </c>
      <c r="B52" s="127" t="s">
        <v>13</v>
      </c>
      <c r="C52" s="127" t="s">
        <v>15</v>
      </c>
      <c r="D52" s="127" t="s">
        <v>85</v>
      </c>
      <c r="E52" s="127" t="s">
        <v>84</v>
      </c>
      <c r="F52" s="127">
        <v>1.18261E-3</v>
      </c>
      <c r="G52" s="135" t="str">
        <f>D_Prem_Table[[#This Row],[Age]]&amp;";"&amp;D_Prem_Table[[#This Row],[Gender]]&amp;";"&amp;D_Prem_Table[[#This Row],[Smoking Status]]&amp;";"&amp;D_Prem_Table[[#This Row],[Bowtie Plan]]</f>
        <v>68;男性;非吸煙人士;人壽保</v>
      </c>
      <c r="J52" s="128"/>
      <c r="K52" s="129"/>
      <c r="L52" s="128"/>
      <c r="M52" s="128"/>
      <c r="N52" s="128"/>
    </row>
    <row r="53" spans="1:14" ht="15.75" customHeight="1">
      <c r="A53" s="133">
        <v>69</v>
      </c>
      <c r="B53" s="127" t="s">
        <v>13</v>
      </c>
      <c r="C53" s="127" t="s">
        <v>15</v>
      </c>
      <c r="D53" s="127" t="s">
        <v>85</v>
      </c>
      <c r="E53" s="127" t="s">
        <v>84</v>
      </c>
      <c r="F53" s="127">
        <v>1.3322200000000001E-3</v>
      </c>
      <c r="G53" s="135" t="str">
        <f>D_Prem_Table[[#This Row],[Age]]&amp;";"&amp;D_Prem_Table[[#This Row],[Gender]]&amp;";"&amp;D_Prem_Table[[#This Row],[Smoking Status]]&amp;";"&amp;D_Prem_Table[[#This Row],[Bowtie Plan]]</f>
        <v>69;男性;非吸煙人士;人壽保</v>
      </c>
      <c r="J53" s="128"/>
      <c r="K53" s="129"/>
      <c r="L53" s="128"/>
      <c r="M53" s="128"/>
      <c r="N53" s="128"/>
    </row>
    <row r="54" spans="1:14" ht="15.75" customHeight="1">
      <c r="A54" s="133">
        <v>70</v>
      </c>
      <c r="B54" s="127" t="s">
        <v>13</v>
      </c>
      <c r="C54" s="127" t="s">
        <v>15</v>
      </c>
      <c r="D54" s="127" t="s">
        <v>85</v>
      </c>
      <c r="E54" s="127" t="s">
        <v>84</v>
      </c>
      <c r="F54" s="127">
        <v>1.51366E-3</v>
      </c>
      <c r="G54" s="135" t="str">
        <f>D_Prem_Table[[#This Row],[Age]]&amp;";"&amp;D_Prem_Table[[#This Row],[Gender]]&amp;";"&amp;D_Prem_Table[[#This Row],[Smoking Status]]&amp;";"&amp;D_Prem_Table[[#This Row],[Bowtie Plan]]</f>
        <v>70;男性;非吸煙人士;人壽保</v>
      </c>
      <c r="J54" s="128"/>
      <c r="K54" s="129"/>
      <c r="L54" s="128"/>
      <c r="M54" s="128"/>
      <c r="N54" s="128"/>
    </row>
    <row r="55" spans="1:14" ht="15.75" customHeight="1">
      <c r="A55" s="133">
        <v>71</v>
      </c>
      <c r="B55" s="127" t="s">
        <v>13</v>
      </c>
      <c r="C55" s="127" t="s">
        <v>15</v>
      </c>
      <c r="D55" s="127" t="s">
        <v>85</v>
      </c>
      <c r="E55" s="127" t="s">
        <v>84</v>
      </c>
      <c r="F55" s="127">
        <v>1.7153299999999999E-3</v>
      </c>
      <c r="G55" s="135" t="str">
        <f>D_Prem_Table[[#This Row],[Age]]&amp;";"&amp;D_Prem_Table[[#This Row],[Gender]]&amp;";"&amp;D_Prem_Table[[#This Row],[Smoking Status]]&amp;";"&amp;D_Prem_Table[[#This Row],[Bowtie Plan]]</f>
        <v>71;男性;非吸煙人士;人壽保</v>
      </c>
      <c r="J55" s="128"/>
      <c r="K55" s="129"/>
      <c r="L55" s="128"/>
      <c r="M55" s="128"/>
      <c r="N55" s="128"/>
    </row>
    <row r="56" spans="1:14" ht="15.75" customHeight="1">
      <c r="A56" s="133">
        <v>72</v>
      </c>
      <c r="B56" s="127" t="s">
        <v>13</v>
      </c>
      <c r="C56" s="127" t="s">
        <v>15</v>
      </c>
      <c r="D56" s="127" t="s">
        <v>85</v>
      </c>
      <c r="E56" s="127" t="s">
        <v>84</v>
      </c>
      <c r="F56" s="127">
        <v>1.94367E-3</v>
      </c>
      <c r="G56" s="135" t="str">
        <f>D_Prem_Table[[#This Row],[Age]]&amp;";"&amp;D_Prem_Table[[#This Row],[Gender]]&amp;";"&amp;D_Prem_Table[[#This Row],[Smoking Status]]&amp;";"&amp;D_Prem_Table[[#This Row],[Bowtie Plan]]</f>
        <v>72;男性;非吸煙人士;人壽保</v>
      </c>
      <c r="J56" s="128"/>
      <c r="K56" s="129"/>
      <c r="L56" s="128"/>
      <c r="M56" s="128"/>
      <c r="N56" s="128"/>
    </row>
    <row r="57" spans="1:14" ht="15.75" customHeight="1">
      <c r="A57" s="133">
        <v>73</v>
      </c>
      <c r="B57" s="127" t="s">
        <v>13</v>
      </c>
      <c r="C57" s="127" t="s">
        <v>15</v>
      </c>
      <c r="D57" s="127" t="s">
        <v>85</v>
      </c>
      <c r="E57" s="127" t="s">
        <v>84</v>
      </c>
      <c r="F57" s="127">
        <v>2.2026400000000001E-3</v>
      </c>
      <c r="G57" s="135" t="str">
        <f>D_Prem_Table[[#This Row],[Age]]&amp;";"&amp;D_Prem_Table[[#This Row],[Gender]]&amp;";"&amp;D_Prem_Table[[#This Row],[Smoking Status]]&amp;";"&amp;D_Prem_Table[[#This Row],[Bowtie Plan]]</f>
        <v>73;男性;非吸煙人士;人壽保</v>
      </c>
      <c r="J57" s="128"/>
      <c r="K57" s="129"/>
      <c r="L57" s="128"/>
      <c r="M57" s="128"/>
      <c r="N57" s="128"/>
    </row>
    <row r="58" spans="1:14" ht="15.75" customHeight="1">
      <c r="A58" s="133">
        <v>74</v>
      </c>
      <c r="B58" s="127" t="s">
        <v>13</v>
      </c>
      <c r="C58" s="127" t="s">
        <v>15</v>
      </c>
      <c r="D58" s="127" t="s">
        <v>85</v>
      </c>
      <c r="E58" s="127" t="s">
        <v>84</v>
      </c>
      <c r="F58" s="127">
        <v>2.49584E-3</v>
      </c>
      <c r="G58" s="135" t="str">
        <f>D_Prem_Table[[#This Row],[Age]]&amp;";"&amp;D_Prem_Table[[#This Row],[Gender]]&amp;";"&amp;D_Prem_Table[[#This Row],[Smoking Status]]&amp;";"&amp;D_Prem_Table[[#This Row],[Bowtie Plan]]</f>
        <v>74;男性;非吸煙人士;人壽保</v>
      </c>
      <c r="J58" s="128"/>
      <c r="K58" s="129"/>
      <c r="L58" s="128"/>
      <c r="M58" s="128"/>
      <c r="N58" s="128"/>
    </row>
    <row r="59" spans="1:14" ht="15.75" customHeight="1">
      <c r="A59" s="133">
        <v>75</v>
      </c>
      <c r="B59" s="127" t="s">
        <v>13</v>
      </c>
      <c r="C59" s="127" t="s">
        <v>15</v>
      </c>
      <c r="D59" s="127" t="s">
        <v>85</v>
      </c>
      <c r="E59" s="127" t="s">
        <v>84</v>
      </c>
      <c r="F59" s="127">
        <v>2.8281000000000001E-3</v>
      </c>
      <c r="G59" s="135" t="str">
        <f>D_Prem_Table[[#This Row],[Age]]&amp;";"&amp;D_Prem_Table[[#This Row],[Gender]]&amp;";"&amp;D_Prem_Table[[#This Row],[Smoking Status]]&amp;";"&amp;D_Prem_Table[[#This Row],[Bowtie Plan]]</f>
        <v>75;男性;非吸煙人士;人壽保</v>
      </c>
      <c r="J59" s="128"/>
      <c r="K59" s="129"/>
      <c r="L59" s="128"/>
      <c r="M59" s="128"/>
      <c r="N59" s="128"/>
    </row>
    <row r="60" spans="1:14" ht="15.75" customHeight="1">
      <c r="A60" s="133">
        <v>76</v>
      </c>
      <c r="B60" s="127" t="s">
        <v>13</v>
      </c>
      <c r="C60" s="127" t="s">
        <v>15</v>
      </c>
      <c r="D60" s="127" t="s">
        <v>85</v>
      </c>
      <c r="E60" s="127" t="s">
        <v>84</v>
      </c>
      <c r="F60" s="127">
        <v>3.1899699999999999E-3</v>
      </c>
      <c r="G60" s="135" t="str">
        <f>D_Prem_Table[[#This Row],[Age]]&amp;";"&amp;D_Prem_Table[[#This Row],[Gender]]&amp;";"&amp;D_Prem_Table[[#This Row],[Smoking Status]]&amp;";"&amp;D_Prem_Table[[#This Row],[Bowtie Plan]]</f>
        <v>76;男性;非吸煙人士;人壽保</v>
      </c>
      <c r="J60" s="128"/>
      <c r="K60" s="129"/>
      <c r="L60" s="128"/>
      <c r="M60" s="128"/>
      <c r="N60" s="128"/>
    </row>
    <row r="61" spans="1:14" ht="15.75" customHeight="1">
      <c r="A61" s="133">
        <v>77</v>
      </c>
      <c r="B61" s="127" t="s">
        <v>13</v>
      </c>
      <c r="C61" s="127" t="s">
        <v>15</v>
      </c>
      <c r="D61" s="127" t="s">
        <v>85</v>
      </c>
      <c r="E61" s="127" t="s">
        <v>84</v>
      </c>
      <c r="F61" s="127">
        <v>3.5984900000000002E-3</v>
      </c>
      <c r="G61" s="135" t="str">
        <f>D_Prem_Table[[#This Row],[Age]]&amp;";"&amp;D_Prem_Table[[#This Row],[Gender]]&amp;";"&amp;D_Prem_Table[[#This Row],[Smoking Status]]&amp;";"&amp;D_Prem_Table[[#This Row],[Bowtie Plan]]</f>
        <v>77;男性;非吸煙人士;人壽保</v>
      </c>
      <c r="J61" s="128"/>
      <c r="K61" s="129"/>
      <c r="L61" s="128"/>
      <c r="M61" s="128"/>
      <c r="N61" s="128"/>
    </row>
    <row r="62" spans="1:14" ht="15.75" customHeight="1">
      <c r="A62" s="133">
        <v>78</v>
      </c>
      <c r="B62" s="127" t="s">
        <v>13</v>
      </c>
      <c r="C62" s="127" t="s">
        <v>15</v>
      </c>
      <c r="D62" s="127" t="s">
        <v>85</v>
      </c>
      <c r="E62" s="127" t="s">
        <v>84</v>
      </c>
      <c r="F62" s="127">
        <v>4.05945E-3</v>
      </c>
      <c r="G62" s="135" t="str">
        <f>D_Prem_Table[[#This Row],[Age]]&amp;";"&amp;D_Prem_Table[[#This Row],[Gender]]&amp;";"&amp;D_Prem_Table[[#This Row],[Smoking Status]]&amp;";"&amp;D_Prem_Table[[#This Row],[Bowtie Plan]]</f>
        <v>78;男性;非吸煙人士;人壽保</v>
      </c>
      <c r="J62" s="128"/>
      <c r="K62" s="129"/>
      <c r="L62" s="128"/>
      <c r="M62" s="128"/>
      <c r="N62" s="128"/>
    </row>
    <row r="63" spans="1:14" ht="15.75" customHeight="1">
      <c r="A63" s="133">
        <v>79</v>
      </c>
      <c r="B63" s="127" t="s">
        <v>13</v>
      </c>
      <c r="C63" s="127" t="s">
        <v>15</v>
      </c>
      <c r="D63" s="127" t="s">
        <v>85</v>
      </c>
      <c r="E63" s="127" t="s">
        <v>84</v>
      </c>
      <c r="F63" s="127">
        <v>4.5795699999999998E-3</v>
      </c>
      <c r="G63" s="135" t="str">
        <f>D_Prem_Table[[#This Row],[Age]]&amp;";"&amp;D_Prem_Table[[#This Row],[Gender]]&amp;";"&amp;D_Prem_Table[[#This Row],[Smoking Status]]&amp;";"&amp;D_Prem_Table[[#This Row],[Bowtie Plan]]</f>
        <v>79;男性;非吸煙人士;人壽保</v>
      </c>
      <c r="J63" s="128"/>
      <c r="K63" s="129"/>
      <c r="L63" s="128"/>
      <c r="M63" s="128"/>
      <c r="N63" s="128"/>
    </row>
    <row r="64" spans="1:14" ht="15.75" customHeight="1">
      <c r="A64" s="133">
        <v>80</v>
      </c>
      <c r="B64" s="127" t="s">
        <v>13</v>
      </c>
      <c r="C64" s="127" t="s">
        <v>15</v>
      </c>
      <c r="D64" s="127" t="s">
        <v>85</v>
      </c>
      <c r="E64" s="127" t="s">
        <v>84</v>
      </c>
      <c r="F64" s="127">
        <v>5.1389199999999999E-3</v>
      </c>
      <c r="G64" s="135" t="str">
        <f>D_Prem_Table[[#This Row],[Age]]&amp;";"&amp;D_Prem_Table[[#This Row],[Gender]]&amp;";"&amp;D_Prem_Table[[#This Row],[Smoking Status]]&amp;";"&amp;D_Prem_Table[[#This Row],[Bowtie Plan]]</f>
        <v>80;男性;非吸煙人士;人壽保</v>
      </c>
      <c r="J64" s="128"/>
      <c r="K64" s="129"/>
      <c r="L64" s="128"/>
      <c r="M64" s="128"/>
      <c r="N64" s="128"/>
    </row>
    <row r="65" spans="1:14" ht="15.75" customHeight="1">
      <c r="A65" s="133">
        <v>81</v>
      </c>
      <c r="B65" s="127" t="s">
        <v>13</v>
      </c>
      <c r="C65" s="127" t="s">
        <v>15</v>
      </c>
      <c r="D65" s="127" t="s">
        <v>85</v>
      </c>
      <c r="E65" s="127" t="s">
        <v>84</v>
      </c>
      <c r="F65" s="127">
        <v>5.75933E-3</v>
      </c>
      <c r="G65" s="135" t="str">
        <f>D_Prem_Table[[#This Row],[Age]]&amp;";"&amp;D_Prem_Table[[#This Row],[Gender]]&amp;";"&amp;D_Prem_Table[[#This Row],[Smoking Status]]&amp;";"&amp;D_Prem_Table[[#This Row],[Bowtie Plan]]</f>
        <v>81;男性;非吸煙人士;人壽保</v>
      </c>
      <c r="J65" s="128"/>
      <c r="K65" s="129"/>
      <c r="L65" s="128"/>
      <c r="M65" s="128"/>
      <c r="N65" s="128"/>
    </row>
    <row r="66" spans="1:14" ht="15.75" customHeight="1">
      <c r="A66" s="133">
        <v>82</v>
      </c>
      <c r="B66" s="127" t="s">
        <v>13</v>
      </c>
      <c r="C66" s="127" t="s">
        <v>15</v>
      </c>
      <c r="D66" s="127" t="s">
        <v>85</v>
      </c>
      <c r="E66" s="127" t="s">
        <v>84</v>
      </c>
      <c r="F66" s="127">
        <v>6.4399499999999998E-3</v>
      </c>
      <c r="G66" s="135" t="str">
        <f>D_Prem_Table[[#This Row],[Age]]&amp;";"&amp;D_Prem_Table[[#This Row],[Gender]]&amp;";"&amp;D_Prem_Table[[#This Row],[Smoking Status]]&amp;";"&amp;D_Prem_Table[[#This Row],[Bowtie Plan]]</f>
        <v>82;男性;非吸煙人士;人壽保</v>
      </c>
      <c r="J66" s="128"/>
      <c r="K66" s="129"/>
      <c r="L66" s="128"/>
      <c r="M66" s="128"/>
      <c r="N66" s="128"/>
    </row>
    <row r="67" spans="1:14" ht="15.75" customHeight="1">
      <c r="A67" s="133">
        <v>83</v>
      </c>
      <c r="B67" s="127" t="s">
        <v>13</v>
      </c>
      <c r="C67" s="127" t="s">
        <v>15</v>
      </c>
      <c r="D67" s="127" t="s">
        <v>85</v>
      </c>
      <c r="E67" s="127" t="s">
        <v>84</v>
      </c>
      <c r="F67" s="127">
        <v>7.1799799999999999E-3</v>
      </c>
      <c r="G67" s="135" t="str">
        <f>D_Prem_Table[[#This Row],[Age]]&amp;";"&amp;D_Prem_Table[[#This Row],[Gender]]&amp;";"&amp;D_Prem_Table[[#This Row],[Smoking Status]]&amp;";"&amp;D_Prem_Table[[#This Row],[Bowtie Plan]]</f>
        <v>83;男性;非吸煙人士;人壽保</v>
      </c>
      <c r="J67" s="128"/>
      <c r="K67" s="129"/>
      <c r="L67" s="128"/>
      <c r="M67" s="128"/>
      <c r="N67" s="128"/>
    </row>
    <row r="68" spans="1:14" ht="15.75" customHeight="1">
      <c r="A68" s="133">
        <v>84</v>
      </c>
      <c r="B68" s="127" t="s">
        <v>13</v>
      </c>
      <c r="C68" s="127" t="s">
        <v>15</v>
      </c>
      <c r="D68" s="127" t="s">
        <v>85</v>
      </c>
      <c r="E68" s="127" t="s">
        <v>84</v>
      </c>
      <c r="F68" s="127">
        <v>7.9810499999999999E-3</v>
      </c>
      <c r="G68" s="135" t="str">
        <f>D_Prem_Table[[#This Row],[Age]]&amp;";"&amp;D_Prem_Table[[#This Row],[Gender]]&amp;";"&amp;D_Prem_Table[[#This Row],[Smoking Status]]&amp;";"&amp;D_Prem_Table[[#This Row],[Bowtie Plan]]</f>
        <v>84;男性;非吸煙人士;人壽保</v>
      </c>
      <c r="J68" s="128"/>
      <c r="K68" s="129"/>
      <c r="L68" s="128"/>
      <c r="M68" s="128"/>
      <c r="N68" s="128"/>
    </row>
    <row r="69" spans="1:14" ht="15.75" customHeight="1">
      <c r="A69" s="133">
        <v>18</v>
      </c>
      <c r="B69" s="127" t="s">
        <v>13</v>
      </c>
      <c r="C69" s="127" t="s">
        <v>74</v>
      </c>
      <c r="D69" s="127" t="s">
        <v>85</v>
      </c>
      <c r="E69" s="127" t="s">
        <v>84</v>
      </c>
      <c r="F69" s="127">
        <v>5.5390000000000003E-5</v>
      </c>
      <c r="G69" s="135" t="str">
        <f>D_Prem_Table[[#This Row],[Age]]&amp;";"&amp;D_Prem_Table[[#This Row],[Gender]]&amp;";"&amp;D_Prem_Table[[#This Row],[Smoking Status]]&amp;";"&amp;D_Prem_Table[[#This Row],[Bowtie Plan]]</f>
        <v>18;男性;吸煙人士;人壽保</v>
      </c>
      <c r="J69" s="128"/>
      <c r="K69" s="129"/>
      <c r="L69" s="128"/>
      <c r="M69" s="128"/>
      <c r="N69" s="128"/>
    </row>
    <row r="70" spans="1:14" ht="15.75" customHeight="1">
      <c r="A70" s="133">
        <v>19</v>
      </c>
      <c r="B70" s="127" t="s">
        <v>13</v>
      </c>
      <c r="C70" s="127" t="s">
        <v>74</v>
      </c>
      <c r="D70" s="127" t="s">
        <v>85</v>
      </c>
      <c r="E70" s="127" t="s">
        <v>84</v>
      </c>
      <c r="F70" s="127">
        <v>6.5350000000000003E-5</v>
      </c>
      <c r="G70" s="135" t="str">
        <f>D_Prem_Table[[#This Row],[Age]]&amp;";"&amp;D_Prem_Table[[#This Row],[Gender]]&amp;";"&amp;D_Prem_Table[[#This Row],[Smoking Status]]&amp;";"&amp;D_Prem_Table[[#This Row],[Bowtie Plan]]</f>
        <v>19;男性;吸煙人士;人壽保</v>
      </c>
      <c r="J70" s="128"/>
      <c r="K70" s="129"/>
      <c r="L70" s="128"/>
      <c r="M70" s="128"/>
      <c r="N70" s="128"/>
    </row>
    <row r="71" spans="1:14" ht="15.75" customHeight="1">
      <c r="A71" s="133">
        <v>20</v>
      </c>
      <c r="B71" s="127" t="s">
        <v>13</v>
      </c>
      <c r="C71" s="127" t="s">
        <v>74</v>
      </c>
      <c r="D71" s="127" t="s">
        <v>85</v>
      </c>
      <c r="E71" s="127" t="s">
        <v>84</v>
      </c>
      <c r="F71" s="127">
        <v>7.1779999999999994E-5</v>
      </c>
      <c r="G71" s="135" t="str">
        <f>D_Prem_Table[[#This Row],[Age]]&amp;";"&amp;D_Prem_Table[[#This Row],[Gender]]&amp;";"&amp;D_Prem_Table[[#This Row],[Smoking Status]]&amp;";"&amp;D_Prem_Table[[#This Row],[Bowtie Plan]]</f>
        <v>20;男性;吸煙人士;人壽保</v>
      </c>
      <c r="J71" s="128"/>
      <c r="K71" s="129"/>
      <c r="L71" s="128"/>
      <c r="M71" s="128"/>
      <c r="N71" s="128"/>
    </row>
    <row r="72" spans="1:14" ht="15.75" customHeight="1">
      <c r="A72" s="133">
        <v>21</v>
      </c>
      <c r="B72" s="127" t="s">
        <v>13</v>
      </c>
      <c r="C72" s="127" t="s">
        <v>74</v>
      </c>
      <c r="D72" s="127" t="s">
        <v>85</v>
      </c>
      <c r="E72" s="127" t="s">
        <v>84</v>
      </c>
      <c r="F72" s="127">
        <v>7.695E-5</v>
      </c>
      <c r="G72" s="135" t="str">
        <f>D_Prem_Table[[#This Row],[Age]]&amp;";"&amp;D_Prem_Table[[#This Row],[Gender]]&amp;";"&amp;D_Prem_Table[[#This Row],[Smoking Status]]&amp;";"&amp;D_Prem_Table[[#This Row],[Bowtie Plan]]</f>
        <v>21;男性;吸煙人士;人壽保</v>
      </c>
      <c r="J72" s="128"/>
      <c r="K72" s="129"/>
      <c r="L72" s="128"/>
      <c r="M72" s="128"/>
      <c r="N72" s="128"/>
    </row>
    <row r="73" spans="1:14" ht="15.75" customHeight="1">
      <c r="A73" s="133">
        <v>22</v>
      </c>
      <c r="B73" s="127" t="s">
        <v>13</v>
      </c>
      <c r="C73" s="127" t="s">
        <v>74</v>
      </c>
      <c r="D73" s="127" t="s">
        <v>85</v>
      </c>
      <c r="E73" s="127" t="s">
        <v>84</v>
      </c>
      <c r="F73" s="127">
        <v>7.8590000000000005E-5</v>
      </c>
      <c r="G73" s="135" t="str">
        <f>D_Prem_Table[[#This Row],[Age]]&amp;";"&amp;D_Prem_Table[[#This Row],[Gender]]&amp;";"&amp;D_Prem_Table[[#This Row],[Smoking Status]]&amp;";"&amp;D_Prem_Table[[#This Row],[Bowtie Plan]]</f>
        <v>22;男性;吸煙人士;人壽保</v>
      </c>
      <c r="J73" s="128"/>
      <c r="K73" s="129"/>
      <c r="L73" s="128"/>
      <c r="M73" s="128"/>
      <c r="N73" s="128"/>
    </row>
    <row r="74" spans="1:14" ht="15.75" customHeight="1">
      <c r="A74" s="133">
        <v>23</v>
      </c>
      <c r="B74" s="127" t="s">
        <v>13</v>
      </c>
      <c r="C74" s="127" t="s">
        <v>74</v>
      </c>
      <c r="D74" s="127" t="s">
        <v>85</v>
      </c>
      <c r="E74" s="127" t="s">
        <v>84</v>
      </c>
      <c r="F74" s="127">
        <v>7.7799999999999994E-5</v>
      </c>
      <c r="G74" s="135" t="str">
        <f>D_Prem_Table[[#This Row],[Age]]&amp;";"&amp;D_Prem_Table[[#This Row],[Gender]]&amp;";"&amp;D_Prem_Table[[#This Row],[Smoking Status]]&amp;";"&amp;D_Prem_Table[[#This Row],[Bowtie Plan]]</f>
        <v>23;男性;吸煙人士;人壽保</v>
      </c>
      <c r="J74" s="128"/>
      <c r="K74" s="129"/>
      <c r="L74" s="128"/>
      <c r="M74" s="128"/>
      <c r="N74" s="128"/>
    </row>
    <row r="75" spans="1:14" ht="15.75" customHeight="1">
      <c r="A75" s="133">
        <v>24</v>
      </c>
      <c r="B75" s="127" t="s">
        <v>13</v>
      </c>
      <c r="C75" s="127" t="s">
        <v>74</v>
      </c>
      <c r="D75" s="127" t="s">
        <v>85</v>
      </c>
      <c r="E75" s="127" t="s">
        <v>84</v>
      </c>
      <c r="F75" s="127">
        <v>7.6669999999999996E-5</v>
      </c>
      <c r="G75" s="135" t="str">
        <f>D_Prem_Table[[#This Row],[Age]]&amp;";"&amp;D_Prem_Table[[#This Row],[Gender]]&amp;";"&amp;D_Prem_Table[[#This Row],[Smoking Status]]&amp;";"&amp;D_Prem_Table[[#This Row],[Bowtie Plan]]</f>
        <v>24;男性;吸煙人士;人壽保</v>
      </c>
      <c r="J75" s="128"/>
      <c r="K75" s="129"/>
      <c r="L75" s="128"/>
      <c r="M75" s="128"/>
      <c r="N75" s="128"/>
    </row>
    <row r="76" spans="1:14" ht="15.75" customHeight="1">
      <c r="A76" s="133">
        <v>25</v>
      </c>
      <c r="B76" s="127" t="s">
        <v>13</v>
      </c>
      <c r="C76" s="127" t="s">
        <v>74</v>
      </c>
      <c r="D76" s="127" t="s">
        <v>85</v>
      </c>
      <c r="E76" s="127" t="s">
        <v>84</v>
      </c>
      <c r="F76" s="127">
        <v>7.6229999999999994E-5</v>
      </c>
      <c r="G76" s="135" t="str">
        <f>D_Prem_Table[[#This Row],[Age]]&amp;";"&amp;D_Prem_Table[[#This Row],[Gender]]&amp;";"&amp;D_Prem_Table[[#This Row],[Smoking Status]]&amp;";"&amp;D_Prem_Table[[#This Row],[Bowtie Plan]]</f>
        <v>25;男性;吸煙人士;人壽保</v>
      </c>
      <c r="J76" s="128"/>
      <c r="K76" s="129"/>
      <c r="L76" s="128"/>
      <c r="M76" s="128"/>
      <c r="N76" s="128"/>
    </row>
    <row r="77" spans="1:14" ht="15.75" customHeight="1">
      <c r="A77" s="133">
        <v>26</v>
      </c>
      <c r="B77" s="127" t="s">
        <v>13</v>
      </c>
      <c r="C77" s="127" t="s">
        <v>74</v>
      </c>
      <c r="D77" s="127" t="s">
        <v>85</v>
      </c>
      <c r="E77" s="127" t="s">
        <v>84</v>
      </c>
      <c r="F77" s="127">
        <v>7.1760000000000004E-5</v>
      </c>
      <c r="G77" s="135" t="str">
        <f>D_Prem_Table[[#This Row],[Age]]&amp;";"&amp;D_Prem_Table[[#This Row],[Gender]]&amp;";"&amp;D_Prem_Table[[#This Row],[Smoking Status]]&amp;";"&amp;D_Prem_Table[[#This Row],[Bowtie Plan]]</f>
        <v>26;男性;吸煙人士;人壽保</v>
      </c>
      <c r="J77" s="128"/>
      <c r="K77" s="129"/>
      <c r="L77" s="128"/>
      <c r="M77" s="128"/>
      <c r="N77" s="128"/>
    </row>
    <row r="78" spans="1:14" ht="15.75" customHeight="1">
      <c r="A78" s="133">
        <v>27</v>
      </c>
      <c r="B78" s="127" t="s">
        <v>13</v>
      </c>
      <c r="C78" s="127" t="s">
        <v>74</v>
      </c>
      <c r="D78" s="127" t="s">
        <v>85</v>
      </c>
      <c r="E78" s="127" t="s">
        <v>84</v>
      </c>
      <c r="F78" s="127">
        <v>6.8349999999999994E-5</v>
      </c>
      <c r="G78" s="135" t="str">
        <f>D_Prem_Table[[#This Row],[Age]]&amp;";"&amp;D_Prem_Table[[#This Row],[Gender]]&amp;";"&amp;D_Prem_Table[[#This Row],[Smoking Status]]&amp;";"&amp;D_Prem_Table[[#This Row],[Bowtie Plan]]</f>
        <v>27;男性;吸煙人士;人壽保</v>
      </c>
      <c r="J78" s="128"/>
      <c r="K78" s="129"/>
      <c r="L78" s="128"/>
      <c r="M78" s="128"/>
      <c r="N78" s="128"/>
    </row>
    <row r="79" spans="1:14" ht="15.75" customHeight="1">
      <c r="A79" s="133">
        <v>28</v>
      </c>
      <c r="B79" s="127" t="s">
        <v>13</v>
      </c>
      <c r="C79" s="127" t="s">
        <v>74</v>
      </c>
      <c r="D79" s="127" t="s">
        <v>85</v>
      </c>
      <c r="E79" s="127" t="s">
        <v>84</v>
      </c>
      <c r="F79" s="127">
        <v>6.5879999999999999E-5</v>
      </c>
      <c r="G79" s="135" t="str">
        <f>D_Prem_Table[[#This Row],[Age]]&amp;";"&amp;D_Prem_Table[[#This Row],[Gender]]&amp;";"&amp;D_Prem_Table[[#This Row],[Smoking Status]]&amp;";"&amp;D_Prem_Table[[#This Row],[Bowtie Plan]]</f>
        <v>28;男性;吸煙人士;人壽保</v>
      </c>
      <c r="J79" s="128"/>
      <c r="K79" s="129"/>
      <c r="L79" s="128"/>
      <c r="M79" s="128"/>
      <c r="N79" s="128"/>
    </row>
    <row r="80" spans="1:14" ht="15.75" customHeight="1">
      <c r="A80" s="133">
        <v>29</v>
      </c>
      <c r="B80" s="127" t="s">
        <v>13</v>
      </c>
      <c r="C80" s="127" t="s">
        <v>74</v>
      </c>
      <c r="D80" s="127" t="s">
        <v>85</v>
      </c>
      <c r="E80" s="127" t="s">
        <v>84</v>
      </c>
      <c r="F80" s="127">
        <v>6.4209999999999997E-5</v>
      </c>
      <c r="G80" s="135" t="str">
        <f>D_Prem_Table[[#This Row],[Age]]&amp;";"&amp;D_Prem_Table[[#This Row],[Gender]]&amp;";"&amp;D_Prem_Table[[#This Row],[Smoking Status]]&amp;";"&amp;D_Prem_Table[[#This Row],[Bowtie Plan]]</f>
        <v>29;男性;吸煙人士;人壽保</v>
      </c>
      <c r="J80" s="128"/>
      <c r="K80" s="129"/>
      <c r="L80" s="128"/>
      <c r="M80" s="128"/>
      <c r="N80" s="128"/>
    </row>
    <row r="81" spans="1:14" ht="15.75" customHeight="1">
      <c r="A81" s="133">
        <v>30</v>
      </c>
      <c r="B81" s="127" t="s">
        <v>13</v>
      </c>
      <c r="C81" s="127" t="s">
        <v>74</v>
      </c>
      <c r="D81" s="127" t="s">
        <v>85</v>
      </c>
      <c r="E81" s="127" t="s">
        <v>84</v>
      </c>
      <c r="F81" s="127">
        <v>6.3529999999999997E-5</v>
      </c>
      <c r="G81" s="135" t="str">
        <f>D_Prem_Table[[#This Row],[Age]]&amp;";"&amp;D_Prem_Table[[#This Row],[Gender]]&amp;";"&amp;D_Prem_Table[[#This Row],[Smoking Status]]&amp;";"&amp;D_Prem_Table[[#This Row],[Bowtie Plan]]</f>
        <v>30;男性;吸煙人士;人壽保</v>
      </c>
      <c r="J81" s="128"/>
      <c r="K81" s="129"/>
      <c r="L81" s="128"/>
      <c r="M81" s="128"/>
      <c r="N81" s="128"/>
    </row>
    <row r="82" spans="1:14" ht="15.75" customHeight="1">
      <c r="A82" s="133">
        <v>31</v>
      </c>
      <c r="B82" s="127" t="s">
        <v>13</v>
      </c>
      <c r="C82" s="127" t="s">
        <v>74</v>
      </c>
      <c r="D82" s="127" t="s">
        <v>85</v>
      </c>
      <c r="E82" s="127" t="s">
        <v>84</v>
      </c>
      <c r="F82" s="127">
        <v>6.7160000000000001E-5</v>
      </c>
      <c r="G82" s="135" t="str">
        <f>D_Prem_Table[[#This Row],[Age]]&amp;";"&amp;D_Prem_Table[[#This Row],[Gender]]&amp;";"&amp;D_Prem_Table[[#This Row],[Smoking Status]]&amp;";"&amp;D_Prem_Table[[#This Row],[Bowtie Plan]]</f>
        <v>31;男性;吸煙人士;人壽保</v>
      </c>
      <c r="J82" s="128"/>
      <c r="K82" s="129"/>
      <c r="L82" s="128"/>
      <c r="M82" s="128"/>
      <c r="N82" s="128"/>
    </row>
    <row r="83" spans="1:14" ht="15.75" customHeight="1">
      <c r="A83" s="133">
        <v>32</v>
      </c>
      <c r="B83" s="127" t="s">
        <v>13</v>
      </c>
      <c r="C83" s="127" t="s">
        <v>74</v>
      </c>
      <c r="D83" s="127" t="s">
        <v>85</v>
      </c>
      <c r="E83" s="127" t="s">
        <v>84</v>
      </c>
      <c r="F83" s="127">
        <v>7.1779999999999994E-5</v>
      </c>
      <c r="G83" s="135" t="str">
        <f>D_Prem_Table[[#This Row],[Age]]&amp;";"&amp;D_Prem_Table[[#This Row],[Gender]]&amp;";"&amp;D_Prem_Table[[#This Row],[Smoking Status]]&amp;";"&amp;D_Prem_Table[[#This Row],[Bowtie Plan]]</f>
        <v>32;男性;吸煙人士;人壽保</v>
      </c>
      <c r="J83" s="128"/>
      <c r="K83" s="129"/>
      <c r="L83" s="128"/>
      <c r="M83" s="128"/>
      <c r="N83" s="128"/>
    </row>
    <row r="84" spans="1:14" ht="15.75" customHeight="1">
      <c r="A84" s="133">
        <v>33</v>
      </c>
      <c r="B84" s="127" t="s">
        <v>13</v>
      </c>
      <c r="C84" s="127" t="s">
        <v>74</v>
      </c>
      <c r="D84" s="127" t="s">
        <v>85</v>
      </c>
      <c r="E84" s="127" t="s">
        <v>84</v>
      </c>
      <c r="F84" s="127">
        <v>7.7719999999999994E-5</v>
      </c>
      <c r="G84" s="135" t="str">
        <f>D_Prem_Table[[#This Row],[Age]]&amp;";"&amp;D_Prem_Table[[#This Row],[Gender]]&amp;";"&amp;D_Prem_Table[[#This Row],[Smoking Status]]&amp;";"&amp;D_Prem_Table[[#This Row],[Bowtie Plan]]</f>
        <v>33;男性;吸煙人士;人壽保</v>
      </c>
      <c r="J84" s="128"/>
      <c r="K84" s="129"/>
      <c r="L84" s="128"/>
      <c r="M84" s="128"/>
      <c r="N84" s="128"/>
    </row>
    <row r="85" spans="1:14" ht="15.75" customHeight="1">
      <c r="A85" s="133">
        <v>34</v>
      </c>
      <c r="B85" s="127" t="s">
        <v>13</v>
      </c>
      <c r="C85" s="127" t="s">
        <v>74</v>
      </c>
      <c r="D85" s="127" t="s">
        <v>85</v>
      </c>
      <c r="E85" s="127" t="s">
        <v>84</v>
      </c>
      <c r="F85" s="127">
        <v>8.4649999999999998E-5</v>
      </c>
      <c r="G85" s="135" t="str">
        <f>D_Prem_Table[[#This Row],[Age]]&amp;";"&amp;D_Prem_Table[[#This Row],[Gender]]&amp;";"&amp;D_Prem_Table[[#This Row],[Smoking Status]]&amp;";"&amp;D_Prem_Table[[#This Row],[Bowtie Plan]]</f>
        <v>34;男性;吸煙人士;人壽保</v>
      </c>
      <c r="J85" s="128"/>
      <c r="K85" s="129"/>
      <c r="L85" s="128"/>
      <c r="M85" s="128"/>
      <c r="N85" s="128"/>
    </row>
    <row r="86" spans="1:14" ht="15.75" customHeight="1">
      <c r="A86" s="133">
        <v>35</v>
      </c>
      <c r="B86" s="127" t="s">
        <v>13</v>
      </c>
      <c r="C86" s="127" t="s">
        <v>74</v>
      </c>
      <c r="D86" s="127" t="s">
        <v>85</v>
      </c>
      <c r="E86" s="127" t="s">
        <v>84</v>
      </c>
      <c r="F86" s="127">
        <v>9.2570000000000003E-5</v>
      </c>
      <c r="G86" s="135" t="str">
        <f>D_Prem_Table[[#This Row],[Age]]&amp;";"&amp;D_Prem_Table[[#This Row],[Gender]]&amp;";"&amp;D_Prem_Table[[#This Row],[Smoking Status]]&amp;";"&amp;D_Prem_Table[[#This Row],[Bowtie Plan]]</f>
        <v>35;男性;吸煙人士;人壽保</v>
      </c>
      <c r="J86" s="128"/>
      <c r="K86" s="129"/>
      <c r="L86" s="128"/>
      <c r="M86" s="128"/>
      <c r="N86" s="128"/>
    </row>
    <row r="87" spans="1:14" ht="15.75" customHeight="1">
      <c r="A87" s="133">
        <v>36</v>
      </c>
      <c r="B87" s="127" t="s">
        <v>13</v>
      </c>
      <c r="C87" s="127" t="s">
        <v>74</v>
      </c>
      <c r="D87" s="127" t="s">
        <v>85</v>
      </c>
      <c r="E87" s="127" t="s">
        <v>84</v>
      </c>
      <c r="F87" s="127">
        <v>9.8060000000000006E-5</v>
      </c>
      <c r="G87" s="135" t="str">
        <f>D_Prem_Table[[#This Row],[Age]]&amp;";"&amp;D_Prem_Table[[#This Row],[Gender]]&amp;";"&amp;D_Prem_Table[[#This Row],[Smoking Status]]&amp;";"&amp;D_Prem_Table[[#This Row],[Bowtie Plan]]</f>
        <v>36;男性;吸煙人士;人壽保</v>
      </c>
      <c r="J87" s="128"/>
      <c r="K87" s="129"/>
      <c r="L87" s="128"/>
      <c r="M87" s="128"/>
      <c r="N87" s="128"/>
    </row>
    <row r="88" spans="1:14" ht="15.75" customHeight="1">
      <c r="A88" s="133">
        <v>37</v>
      </c>
      <c r="B88" s="127" t="s">
        <v>13</v>
      </c>
      <c r="C88" s="127" t="s">
        <v>74</v>
      </c>
      <c r="D88" s="127" t="s">
        <v>85</v>
      </c>
      <c r="E88" s="127" t="s">
        <v>84</v>
      </c>
      <c r="F88" s="127">
        <v>1.0359E-4</v>
      </c>
      <c r="G88" s="135" t="str">
        <f>D_Prem_Table[[#This Row],[Age]]&amp;";"&amp;D_Prem_Table[[#This Row],[Gender]]&amp;";"&amp;D_Prem_Table[[#This Row],[Smoking Status]]&amp;";"&amp;D_Prem_Table[[#This Row],[Bowtie Plan]]</f>
        <v>37;男性;吸煙人士;人壽保</v>
      </c>
      <c r="J88" s="128"/>
      <c r="K88" s="129"/>
      <c r="L88" s="128"/>
      <c r="M88" s="128"/>
      <c r="N88" s="128"/>
    </row>
    <row r="89" spans="1:14" ht="15.75" customHeight="1">
      <c r="A89" s="133">
        <v>38</v>
      </c>
      <c r="B89" s="127" t="s">
        <v>13</v>
      </c>
      <c r="C89" s="127" t="s">
        <v>74</v>
      </c>
      <c r="D89" s="127" t="s">
        <v>85</v>
      </c>
      <c r="E89" s="127" t="s">
        <v>84</v>
      </c>
      <c r="F89" s="127">
        <v>1.0993999999999999E-4</v>
      </c>
      <c r="G89" s="135" t="str">
        <f>D_Prem_Table[[#This Row],[Age]]&amp;";"&amp;D_Prem_Table[[#This Row],[Gender]]&amp;";"&amp;D_Prem_Table[[#This Row],[Smoking Status]]&amp;";"&amp;D_Prem_Table[[#This Row],[Bowtie Plan]]</f>
        <v>38;男性;吸煙人士;人壽保</v>
      </c>
      <c r="J89" s="128"/>
      <c r="K89" s="129"/>
      <c r="L89" s="128"/>
      <c r="M89" s="128"/>
      <c r="N89" s="128"/>
    </row>
    <row r="90" spans="1:14" ht="15.75" customHeight="1">
      <c r="A90" s="133">
        <v>39</v>
      </c>
      <c r="B90" s="127" t="s">
        <v>13</v>
      </c>
      <c r="C90" s="127" t="s">
        <v>74</v>
      </c>
      <c r="D90" s="127" t="s">
        <v>85</v>
      </c>
      <c r="E90" s="127" t="s">
        <v>84</v>
      </c>
      <c r="F90" s="127">
        <v>1.1620000000000001E-4</v>
      </c>
      <c r="G90" s="135" t="str">
        <f>D_Prem_Table[[#This Row],[Age]]&amp;";"&amp;D_Prem_Table[[#This Row],[Gender]]&amp;";"&amp;D_Prem_Table[[#This Row],[Smoking Status]]&amp;";"&amp;D_Prem_Table[[#This Row],[Bowtie Plan]]</f>
        <v>39;男性;吸煙人士;人壽保</v>
      </c>
      <c r="J90" s="128"/>
      <c r="K90" s="129"/>
      <c r="L90" s="128"/>
      <c r="M90" s="128"/>
      <c r="N90" s="128"/>
    </row>
    <row r="91" spans="1:14" ht="15.75" customHeight="1">
      <c r="A91" s="133">
        <v>40</v>
      </c>
      <c r="B91" s="127" t="s">
        <v>13</v>
      </c>
      <c r="C91" s="127" t="s">
        <v>74</v>
      </c>
      <c r="D91" s="127" t="s">
        <v>85</v>
      </c>
      <c r="E91" s="127" t="s">
        <v>84</v>
      </c>
      <c r="F91" s="127">
        <v>1.2253000000000001E-4</v>
      </c>
      <c r="G91" s="135" t="str">
        <f>D_Prem_Table[[#This Row],[Age]]&amp;";"&amp;D_Prem_Table[[#This Row],[Gender]]&amp;";"&amp;D_Prem_Table[[#This Row],[Smoking Status]]&amp;";"&amp;D_Prem_Table[[#This Row],[Bowtie Plan]]</f>
        <v>40;男性;吸煙人士;人壽保</v>
      </c>
      <c r="J91" s="128"/>
      <c r="K91" s="129"/>
      <c r="L91" s="128"/>
      <c r="M91" s="128"/>
      <c r="N91" s="128"/>
    </row>
    <row r="92" spans="1:14" ht="15.75" customHeight="1">
      <c r="A92" s="133">
        <v>41</v>
      </c>
      <c r="B92" s="127" t="s">
        <v>13</v>
      </c>
      <c r="C92" s="127" t="s">
        <v>74</v>
      </c>
      <c r="D92" s="127" t="s">
        <v>85</v>
      </c>
      <c r="E92" s="127" t="s">
        <v>84</v>
      </c>
      <c r="F92" s="127">
        <v>1.3532999999999999E-4</v>
      </c>
      <c r="G92" s="135" t="str">
        <f>D_Prem_Table[[#This Row],[Age]]&amp;";"&amp;D_Prem_Table[[#This Row],[Gender]]&amp;";"&amp;D_Prem_Table[[#This Row],[Smoking Status]]&amp;";"&amp;D_Prem_Table[[#This Row],[Bowtie Plan]]</f>
        <v>41;男性;吸煙人士;人壽保</v>
      </c>
      <c r="J92" s="128"/>
      <c r="K92" s="129"/>
      <c r="L92" s="128"/>
      <c r="M92" s="128"/>
      <c r="N92" s="128"/>
    </row>
    <row r="93" spans="1:14" ht="15.75" customHeight="1">
      <c r="A93" s="133">
        <v>42</v>
      </c>
      <c r="B93" s="127" t="s">
        <v>13</v>
      </c>
      <c r="C93" s="127" t="s">
        <v>74</v>
      </c>
      <c r="D93" s="127" t="s">
        <v>85</v>
      </c>
      <c r="E93" s="127" t="s">
        <v>84</v>
      </c>
      <c r="F93" s="127">
        <v>1.4919999999999999E-4</v>
      </c>
      <c r="G93" s="135" t="str">
        <f>D_Prem_Table[[#This Row],[Age]]&amp;";"&amp;D_Prem_Table[[#This Row],[Gender]]&amp;";"&amp;D_Prem_Table[[#This Row],[Smoking Status]]&amp;";"&amp;D_Prem_Table[[#This Row],[Bowtie Plan]]</f>
        <v>42;男性;吸煙人士;人壽保</v>
      </c>
      <c r="J93" s="128"/>
      <c r="K93" s="129"/>
      <c r="L93" s="128"/>
      <c r="M93" s="128"/>
      <c r="N93" s="128"/>
    </row>
    <row r="94" spans="1:14" ht="15.75" customHeight="1">
      <c r="A94" s="133">
        <v>43</v>
      </c>
      <c r="B94" s="127" t="s">
        <v>13</v>
      </c>
      <c r="C94" s="127" t="s">
        <v>74</v>
      </c>
      <c r="D94" s="127" t="s">
        <v>85</v>
      </c>
      <c r="E94" s="127" t="s">
        <v>84</v>
      </c>
      <c r="F94" s="127">
        <v>1.6427E-4</v>
      </c>
      <c r="G94" s="135" t="str">
        <f>D_Prem_Table[[#This Row],[Age]]&amp;";"&amp;D_Prem_Table[[#This Row],[Gender]]&amp;";"&amp;D_Prem_Table[[#This Row],[Smoking Status]]&amp;";"&amp;D_Prem_Table[[#This Row],[Bowtie Plan]]</f>
        <v>43;男性;吸煙人士;人壽保</v>
      </c>
      <c r="J94" s="128"/>
      <c r="K94" s="129"/>
      <c r="L94" s="128"/>
      <c r="M94" s="128"/>
      <c r="N94" s="128"/>
    </row>
    <row r="95" spans="1:14" ht="15.75" customHeight="1">
      <c r="A95" s="133">
        <v>44</v>
      </c>
      <c r="B95" s="127" t="s">
        <v>13</v>
      </c>
      <c r="C95" s="127" t="s">
        <v>74</v>
      </c>
      <c r="D95" s="127" t="s">
        <v>85</v>
      </c>
      <c r="E95" s="127" t="s">
        <v>84</v>
      </c>
      <c r="F95" s="127">
        <v>1.8039999999999999E-4</v>
      </c>
      <c r="G95" s="135" t="str">
        <f>D_Prem_Table[[#This Row],[Age]]&amp;";"&amp;D_Prem_Table[[#This Row],[Gender]]&amp;";"&amp;D_Prem_Table[[#This Row],[Smoking Status]]&amp;";"&amp;D_Prem_Table[[#This Row],[Bowtie Plan]]</f>
        <v>44;男性;吸煙人士;人壽保</v>
      </c>
      <c r="J95" s="128"/>
      <c r="K95" s="129"/>
      <c r="L95" s="128"/>
      <c r="M95" s="128"/>
      <c r="N95" s="128"/>
    </row>
    <row r="96" spans="1:14" ht="15.75" customHeight="1">
      <c r="A96" s="133">
        <v>45</v>
      </c>
      <c r="B96" s="127" t="s">
        <v>13</v>
      </c>
      <c r="C96" s="127" t="s">
        <v>74</v>
      </c>
      <c r="D96" s="127" t="s">
        <v>85</v>
      </c>
      <c r="E96" s="127" t="s">
        <v>84</v>
      </c>
      <c r="F96" s="127">
        <v>1.9787E-4</v>
      </c>
      <c r="G96" s="135" t="str">
        <f>D_Prem_Table[[#This Row],[Age]]&amp;";"&amp;D_Prem_Table[[#This Row],[Gender]]&amp;";"&amp;D_Prem_Table[[#This Row],[Smoking Status]]&amp;";"&amp;D_Prem_Table[[#This Row],[Bowtie Plan]]</f>
        <v>45;男性;吸煙人士;人壽保</v>
      </c>
      <c r="J96" s="128"/>
      <c r="K96" s="129"/>
      <c r="L96" s="128"/>
      <c r="M96" s="128"/>
      <c r="N96" s="128"/>
    </row>
    <row r="97" spans="1:14" ht="15.75" customHeight="1">
      <c r="A97" s="133">
        <v>46</v>
      </c>
      <c r="B97" s="127" t="s">
        <v>13</v>
      </c>
      <c r="C97" s="127" t="s">
        <v>74</v>
      </c>
      <c r="D97" s="127" t="s">
        <v>85</v>
      </c>
      <c r="E97" s="127" t="s">
        <v>84</v>
      </c>
      <c r="F97" s="127">
        <v>2.1206E-4</v>
      </c>
      <c r="G97" s="135" t="str">
        <f>D_Prem_Table[[#This Row],[Age]]&amp;";"&amp;D_Prem_Table[[#This Row],[Gender]]&amp;";"&amp;D_Prem_Table[[#This Row],[Smoking Status]]&amp;";"&amp;D_Prem_Table[[#This Row],[Bowtie Plan]]</f>
        <v>46;男性;吸煙人士;人壽保</v>
      </c>
      <c r="J97" s="128"/>
      <c r="K97" s="129"/>
      <c r="L97" s="128"/>
      <c r="M97" s="128"/>
      <c r="N97" s="128"/>
    </row>
    <row r="98" spans="1:14" ht="15.75" customHeight="1">
      <c r="A98" s="133">
        <v>47</v>
      </c>
      <c r="B98" s="127" t="s">
        <v>13</v>
      </c>
      <c r="C98" s="127" t="s">
        <v>74</v>
      </c>
      <c r="D98" s="127" t="s">
        <v>85</v>
      </c>
      <c r="E98" s="127" t="s">
        <v>84</v>
      </c>
      <c r="F98" s="127">
        <v>2.2724999999999999E-4</v>
      </c>
      <c r="G98" s="135" t="str">
        <f>D_Prem_Table[[#This Row],[Age]]&amp;";"&amp;D_Prem_Table[[#This Row],[Gender]]&amp;";"&amp;D_Prem_Table[[#This Row],[Smoking Status]]&amp;";"&amp;D_Prem_Table[[#This Row],[Bowtie Plan]]</f>
        <v>47;男性;吸煙人士;人壽保</v>
      </c>
      <c r="J98" s="128"/>
      <c r="K98" s="129"/>
      <c r="L98" s="128"/>
      <c r="M98" s="128"/>
      <c r="N98" s="128"/>
    </row>
    <row r="99" spans="1:14" ht="15.75" customHeight="1">
      <c r="A99" s="133">
        <v>48</v>
      </c>
      <c r="B99" s="127" t="s">
        <v>13</v>
      </c>
      <c r="C99" s="127" t="s">
        <v>74</v>
      </c>
      <c r="D99" s="127" t="s">
        <v>85</v>
      </c>
      <c r="E99" s="127" t="s">
        <v>84</v>
      </c>
      <c r="F99" s="127">
        <v>2.4392000000000001E-4</v>
      </c>
      <c r="G99" s="135" t="str">
        <f>D_Prem_Table[[#This Row],[Age]]&amp;";"&amp;D_Prem_Table[[#This Row],[Gender]]&amp;";"&amp;D_Prem_Table[[#This Row],[Smoking Status]]&amp;";"&amp;D_Prem_Table[[#This Row],[Bowtie Plan]]</f>
        <v>48;男性;吸煙人士;人壽保</v>
      </c>
      <c r="J99" s="128"/>
      <c r="K99" s="129"/>
      <c r="L99" s="128"/>
      <c r="M99" s="128"/>
      <c r="N99" s="128"/>
    </row>
    <row r="100" spans="1:14" ht="15.75" customHeight="1">
      <c r="A100" s="133">
        <v>49</v>
      </c>
      <c r="B100" s="127" t="s">
        <v>13</v>
      </c>
      <c r="C100" s="127" t="s">
        <v>74</v>
      </c>
      <c r="D100" s="127" t="s">
        <v>85</v>
      </c>
      <c r="E100" s="127" t="s">
        <v>84</v>
      </c>
      <c r="F100" s="127">
        <v>2.6205999999999999E-4</v>
      </c>
      <c r="G100" s="135" t="str">
        <f>D_Prem_Table[[#This Row],[Age]]&amp;";"&amp;D_Prem_Table[[#This Row],[Gender]]&amp;";"&amp;D_Prem_Table[[#This Row],[Smoking Status]]&amp;";"&amp;D_Prem_Table[[#This Row],[Bowtie Plan]]</f>
        <v>49;男性;吸煙人士;人壽保</v>
      </c>
      <c r="J100" s="128"/>
      <c r="K100" s="129"/>
      <c r="L100" s="128"/>
      <c r="M100" s="128"/>
      <c r="N100" s="128"/>
    </row>
    <row r="101" spans="1:14" ht="15.75" customHeight="1">
      <c r="A101" s="133">
        <v>50</v>
      </c>
      <c r="B101" s="127" t="s">
        <v>13</v>
      </c>
      <c r="C101" s="127" t="s">
        <v>74</v>
      </c>
      <c r="D101" s="127" t="s">
        <v>85</v>
      </c>
      <c r="E101" s="127" t="s">
        <v>84</v>
      </c>
      <c r="F101" s="127">
        <v>2.8218999999999998E-4</v>
      </c>
      <c r="G101" s="135" t="str">
        <f>D_Prem_Table[[#This Row],[Age]]&amp;";"&amp;D_Prem_Table[[#This Row],[Gender]]&amp;";"&amp;D_Prem_Table[[#This Row],[Smoking Status]]&amp;";"&amp;D_Prem_Table[[#This Row],[Bowtie Plan]]</f>
        <v>50;男性;吸煙人士;人壽保</v>
      </c>
      <c r="J101" s="128"/>
      <c r="K101" s="129"/>
      <c r="L101" s="128"/>
      <c r="M101" s="128"/>
      <c r="N101" s="128"/>
    </row>
    <row r="102" spans="1:14" ht="15.75" customHeight="1">
      <c r="A102" s="133">
        <v>51</v>
      </c>
      <c r="B102" s="127" t="s">
        <v>13</v>
      </c>
      <c r="C102" s="127" t="s">
        <v>74</v>
      </c>
      <c r="D102" s="127" t="s">
        <v>85</v>
      </c>
      <c r="E102" s="127" t="s">
        <v>84</v>
      </c>
      <c r="F102" s="127">
        <v>3.1149999999999998E-4</v>
      </c>
      <c r="G102" s="135" t="str">
        <f>D_Prem_Table[[#This Row],[Age]]&amp;";"&amp;D_Prem_Table[[#This Row],[Gender]]&amp;";"&amp;D_Prem_Table[[#This Row],[Smoking Status]]&amp;";"&amp;D_Prem_Table[[#This Row],[Bowtie Plan]]</f>
        <v>51;男性;吸煙人士;人壽保</v>
      </c>
      <c r="J102" s="128"/>
      <c r="K102" s="129"/>
      <c r="L102" s="128"/>
      <c r="M102" s="128"/>
      <c r="N102" s="128"/>
    </row>
    <row r="103" spans="1:14" ht="15.75" customHeight="1">
      <c r="A103" s="133">
        <v>52</v>
      </c>
      <c r="B103" s="127" t="s">
        <v>13</v>
      </c>
      <c r="C103" s="127" t="s">
        <v>74</v>
      </c>
      <c r="D103" s="127" t="s">
        <v>85</v>
      </c>
      <c r="E103" s="127" t="s">
        <v>84</v>
      </c>
      <c r="F103" s="127">
        <v>3.4475E-4</v>
      </c>
      <c r="G103" s="135" t="str">
        <f>D_Prem_Table[[#This Row],[Age]]&amp;";"&amp;D_Prem_Table[[#This Row],[Gender]]&amp;";"&amp;D_Prem_Table[[#This Row],[Smoking Status]]&amp;";"&amp;D_Prem_Table[[#This Row],[Bowtie Plan]]</f>
        <v>52;男性;吸煙人士;人壽保</v>
      </c>
      <c r="J103" s="128"/>
      <c r="K103" s="129"/>
      <c r="L103" s="128"/>
      <c r="M103" s="128"/>
      <c r="N103" s="128"/>
    </row>
    <row r="104" spans="1:14" ht="15.75" customHeight="1">
      <c r="A104" s="133">
        <v>53</v>
      </c>
      <c r="B104" s="127" t="s">
        <v>13</v>
      </c>
      <c r="C104" s="127" t="s">
        <v>74</v>
      </c>
      <c r="D104" s="127" t="s">
        <v>85</v>
      </c>
      <c r="E104" s="127" t="s">
        <v>84</v>
      </c>
      <c r="F104" s="127">
        <v>3.8241000000000002E-4</v>
      </c>
      <c r="G104" s="135" t="str">
        <f>D_Prem_Table[[#This Row],[Age]]&amp;";"&amp;D_Prem_Table[[#This Row],[Gender]]&amp;";"&amp;D_Prem_Table[[#This Row],[Smoking Status]]&amp;";"&amp;D_Prem_Table[[#This Row],[Bowtie Plan]]</f>
        <v>53;男性;吸煙人士;人壽保</v>
      </c>
      <c r="J104" s="128"/>
      <c r="K104" s="129"/>
      <c r="L104" s="128"/>
      <c r="M104" s="128"/>
      <c r="N104" s="128"/>
    </row>
    <row r="105" spans="1:14" ht="15.75" customHeight="1">
      <c r="A105" s="133">
        <v>54</v>
      </c>
      <c r="B105" s="127" t="s">
        <v>13</v>
      </c>
      <c r="C105" s="127" t="s">
        <v>74</v>
      </c>
      <c r="D105" s="127" t="s">
        <v>85</v>
      </c>
      <c r="E105" s="127" t="s">
        <v>84</v>
      </c>
      <c r="F105" s="127">
        <v>4.2446999999999998E-4</v>
      </c>
      <c r="G105" s="135" t="str">
        <f>D_Prem_Table[[#This Row],[Age]]&amp;";"&amp;D_Prem_Table[[#This Row],[Gender]]&amp;";"&amp;D_Prem_Table[[#This Row],[Smoking Status]]&amp;";"&amp;D_Prem_Table[[#This Row],[Bowtie Plan]]</f>
        <v>54;男性;吸煙人士;人壽保</v>
      </c>
      <c r="J105" s="128"/>
      <c r="K105" s="129"/>
      <c r="L105" s="128"/>
      <c r="M105" s="128"/>
      <c r="N105" s="128"/>
    </row>
    <row r="106" spans="1:14" ht="15.75" customHeight="1">
      <c r="A106" s="133">
        <v>55</v>
      </c>
      <c r="B106" s="127" t="s">
        <v>13</v>
      </c>
      <c r="C106" s="127" t="s">
        <v>74</v>
      </c>
      <c r="D106" s="127" t="s">
        <v>85</v>
      </c>
      <c r="E106" s="127" t="s">
        <v>84</v>
      </c>
      <c r="F106" s="127">
        <v>4.7177999999999999E-4</v>
      </c>
      <c r="G106" s="135" t="str">
        <f>D_Prem_Table[[#This Row],[Age]]&amp;";"&amp;D_Prem_Table[[#This Row],[Gender]]&amp;";"&amp;D_Prem_Table[[#This Row],[Smoking Status]]&amp;";"&amp;D_Prem_Table[[#This Row],[Bowtie Plan]]</f>
        <v>55;男性;吸煙人士;人壽保</v>
      </c>
      <c r="J106" s="128"/>
      <c r="K106" s="129"/>
      <c r="L106" s="128"/>
      <c r="M106" s="128"/>
      <c r="N106" s="128"/>
    </row>
    <row r="107" spans="1:14" ht="15.75" customHeight="1">
      <c r="A107" s="133">
        <v>56</v>
      </c>
      <c r="B107" s="127" t="s">
        <v>13</v>
      </c>
      <c r="C107" s="127" t="s">
        <v>74</v>
      </c>
      <c r="D107" s="127" t="s">
        <v>85</v>
      </c>
      <c r="E107" s="127" t="s">
        <v>84</v>
      </c>
      <c r="F107" s="127">
        <v>5.3618000000000003E-4</v>
      </c>
      <c r="G107" s="135" t="str">
        <f>D_Prem_Table[[#This Row],[Age]]&amp;";"&amp;D_Prem_Table[[#This Row],[Gender]]&amp;";"&amp;D_Prem_Table[[#This Row],[Smoking Status]]&amp;";"&amp;D_Prem_Table[[#This Row],[Bowtie Plan]]</f>
        <v>56;男性;吸煙人士;人壽保</v>
      </c>
      <c r="J107" s="128"/>
      <c r="K107" s="129"/>
      <c r="L107" s="128"/>
      <c r="M107" s="128"/>
      <c r="N107" s="128"/>
    </row>
    <row r="108" spans="1:14" ht="15.75" customHeight="1">
      <c r="A108" s="133">
        <v>57</v>
      </c>
      <c r="B108" s="127" t="s">
        <v>13</v>
      </c>
      <c r="C108" s="127" t="s">
        <v>74</v>
      </c>
      <c r="D108" s="127" t="s">
        <v>85</v>
      </c>
      <c r="E108" s="127" t="s">
        <v>84</v>
      </c>
      <c r="F108" s="127">
        <v>6.0943E-4</v>
      </c>
      <c r="G108" s="135" t="str">
        <f>D_Prem_Table[[#This Row],[Age]]&amp;";"&amp;D_Prem_Table[[#This Row],[Gender]]&amp;";"&amp;D_Prem_Table[[#This Row],[Smoking Status]]&amp;";"&amp;D_Prem_Table[[#This Row],[Bowtie Plan]]</f>
        <v>57;男性;吸煙人士;人壽保</v>
      </c>
      <c r="J108" s="128"/>
      <c r="K108" s="129"/>
      <c r="L108" s="128"/>
      <c r="M108" s="128"/>
      <c r="N108" s="128"/>
    </row>
    <row r="109" spans="1:14" ht="15.75" customHeight="1">
      <c r="A109" s="133">
        <v>58</v>
      </c>
      <c r="B109" s="127" t="s">
        <v>13</v>
      </c>
      <c r="C109" s="127" t="s">
        <v>74</v>
      </c>
      <c r="D109" s="127" t="s">
        <v>85</v>
      </c>
      <c r="E109" s="127" t="s">
        <v>84</v>
      </c>
      <c r="F109" s="127">
        <v>6.9194999999999999E-4</v>
      </c>
      <c r="G109" s="135" t="str">
        <f>D_Prem_Table[[#This Row],[Age]]&amp;";"&amp;D_Prem_Table[[#This Row],[Gender]]&amp;";"&amp;D_Prem_Table[[#This Row],[Smoking Status]]&amp;";"&amp;D_Prem_Table[[#This Row],[Bowtie Plan]]</f>
        <v>58;男性;吸煙人士;人壽保</v>
      </c>
      <c r="J109" s="128"/>
      <c r="K109" s="129"/>
      <c r="L109" s="128"/>
      <c r="M109" s="128"/>
      <c r="N109" s="128"/>
    </row>
    <row r="110" spans="1:14" ht="15.75" customHeight="1">
      <c r="A110" s="133">
        <v>59</v>
      </c>
      <c r="B110" s="127" t="s">
        <v>13</v>
      </c>
      <c r="C110" s="127" t="s">
        <v>74</v>
      </c>
      <c r="D110" s="127" t="s">
        <v>85</v>
      </c>
      <c r="E110" s="127" t="s">
        <v>84</v>
      </c>
      <c r="F110" s="127">
        <v>7.8467999999999995E-4</v>
      </c>
      <c r="G110" s="135" t="str">
        <f>D_Prem_Table[[#This Row],[Age]]&amp;";"&amp;D_Prem_Table[[#This Row],[Gender]]&amp;";"&amp;D_Prem_Table[[#This Row],[Smoking Status]]&amp;";"&amp;D_Prem_Table[[#This Row],[Bowtie Plan]]</f>
        <v>59;男性;吸煙人士;人壽保</v>
      </c>
      <c r="J110" s="128"/>
      <c r="K110" s="129"/>
      <c r="L110" s="128"/>
      <c r="M110" s="128"/>
      <c r="N110" s="128"/>
    </row>
    <row r="111" spans="1:14" ht="15.75" customHeight="1">
      <c r="A111" s="133">
        <v>60</v>
      </c>
      <c r="B111" s="127" t="s">
        <v>13</v>
      </c>
      <c r="C111" s="127" t="s">
        <v>74</v>
      </c>
      <c r="D111" s="127" t="s">
        <v>85</v>
      </c>
      <c r="E111" s="127" t="s">
        <v>84</v>
      </c>
      <c r="F111" s="127">
        <v>8.8847000000000004E-4</v>
      </c>
      <c r="G111" s="135" t="str">
        <f>D_Prem_Table[[#This Row],[Age]]&amp;";"&amp;D_Prem_Table[[#This Row],[Gender]]&amp;";"&amp;D_Prem_Table[[#This Row],[Smoking Status]]&amp;";"&amp;D_Prem_Table[[#This Row],[Bowtie Plan]]</f>
        <v>60;男性;吸煙人士;人壽保</v>
      </c>
      <c r="J111" s="128"/>
      <c r="K111" s="129"/>
      <c r="L111" s="128"/>
      <c r="M111" s="128"/>
      <c r="N111" s="128"/>
    </row>
    <row r="112" spans="1:14" ht="15.75" customHeight="1">
      <c r="A112" s="133">
        <v>61</v>
      </c>
      <c r="B112" s="127" t="s">
        <v>13</v>
      </c>
      <c r="C112" s="127" t="s">
        <v>74</v>
      </c>
      <c r="D112" s="127" t="s">
        <v>85</v>
      </c>
      <c r="E112" s="127" t="s">
        <v>84</v>
      </c>
      <c r="F112" s="127">
        <v>1.0044800000000001E-3</v>
      </c>
      <c r="G112" s="135" t="str">
        <f>D_Prem_Table[[#This Row],[Age]]&amp;";"&amp;D_Prem_Table[[#This Row],[Gender]]&amp;";"&amp;D_Prem_Table[[#This Row],[Smoking Status]]&amp;";"&amp;D_Prem_Table[[#This Row],[Bowtie Plan]]</f>
        <v>61;男性;吸煙人士;人壽保</v>
      </c>
      <c r="J112" s="128"/>
      <c r="K112" s="129"/>
      <c r="L112" s="128"/>
      <c r="M112" s="128"/>
      <c r="N112" s="128"/>
    </row>
    <row r="113" spans="1:14" ht="15.75" customHeight="1">
      <c r="A113" s="133">
        <v>62</v>
      </c>
      <c r="B113" s="127" t="s">
        <v>13</v>
      </c>
      <c r="C113" s="127" t="s">
        <v>74</v>
      </c>
      <c r="D113" s="127" t="s">
        <v>85</v>
      </c>
      <c r="E113" s="127" t="s">
        <v>84</v>
      </c>
      <c r="F113" s="127">
        <v>1.1333599999999999E-3</v>
      </c>
      <c r="G113" s="135" t="str">
        <f>D_Prem_Table[[#This Row],[Age]]&amp;";"&amp;D_Prem_Table[[#This Row],[Gender]]&amp;";"&amp;D_Prem_Table[[#This Row],[Smoking Status]]&amp;";"&amp;D_Prem_Table[[#This Row],[Bowtie Plan]]</f>
        <v>62;男性;吸煙人士;人壽保</v>
      </c>
      <c r="J113" s="128"/>
      <c r="K113" s="129"/>
      <c r="L113" s="128"/>
      <c r="M113" s="128"/>
      <c r="N113" s="128"/>
    </row>
    <row r="114" spans="1:14" ht="15.75" customHeight="1">
      <c r="A114" s="133">
        <v>63</v>
      </c>
      <c r="B114" s="127" t="s">
        <v>13</v>
      </c>
      <c r="C114" s="127" t="s">
        <v>74</v>
      </c>
      <c r="D114" s="127" t="s">
        <v>85</v>
      </c>
      <c r="E114" s="127" t="s">
        <v>84</v>
      </c>
      <c r="F114" s="127">
        <v>1.27619E-3</v>
      </c>
      <c r="G114" s="135" t="str">
        <f>D_Prem_Table[[#This Row],[Age]]&amp;";"&amp;D_Prem_Table[[#This Row],[Gender]]&amp;";"&amp;D_Prem_Table[[#This Row],[Smoking Status]]&amp;";"&amp;D_Prem_Table[[#This Row],[Bowtie Plan]]</f>
        <v>63;男性;吸煙人士;人壽保</v>
      </c>
      <c r="J114" s="128"/>
      <c r="K114" s="129"/>
      <c r="L114" s="128"/>
      <c r="M114" s="128"/>
      <c r="N114" s="128"/>
    </row>
    <row r="115" spans="1:14" ht="15.75" customHeight="1">
      <c r="A115" s="133">
        <v>64</v>
      </c>
      <c r="B115" s="127" t="s">
        <v>13</v>
      </c>
      <c r="C115" s="127" t="s">
        <v>74</v>
      </c>
      <c r="D115" s="127" t="s">
        <v>85</v>
      </c>
      <c r="E115" s="127" t="s">
        <v>84</v>
      </c>
      <c r="F115" s="127">
        <v>1.43425E-3</v>
      </c>
      <c r="G115" s="135" t="str">
        <f>D_Prem_Table[[#This Row],[Age]]&amp;";"&amp;D_Prem_Table[[#This Row],[Gender]]&amp;";"&amp;D_Prem_Table[[#This Row],[Smoking Status]]&amp;";"&amp;D_Prem_Table[[#This Row],[Bowtie Plan]]</f>
        <v>64;男性;吸煙人士;人壽保</v>
      </c>
      <c r="J115" s="128"/>
      <c r="K115" s="129"/>
      <c r="L115" s="128"/>
      <c r="M115" s="128"/>
      <c r="N115" s="128"/>
    </row>
    <row r="116" spans="1:14" ht="15.75" customHeight="1">
      <c r="A116" s="133">
        <v>65</v>
      </c>
      <c r="B116" s="127" t="s">
        <v>13</v>
      </c>
      <c r="C116" s="127" t="s">
        <v>74</v>
      </c>
      <c r="D116" s="127" t="s">
        <v>85</v>
      </c>
      <c r="E116" s="127" t="s">
        <v>84</v>
      </c>
      <c r="F116" s="127">
        <v>1.60771E-3</v>
      </c>
      <c r="G116" s="135" t="str">
        <f>D_Prem_Table[[#This Row],[Age]]&amp;";"&amp;D_Prem_Table[[#This Row],[Gender]]&amp;";"&amp;D_Prem_Table[[#This Row],[Smoking Status]]&amp;";"&amp;D_Prem_Table[[#This Row],[Bowtie Plan]]</f>
        <v>65;男性;吸煙人士;人壽保</v>
      </c>
      <c r="J116" s="128"/>
      <c r="K116" s="129"/>
      <c r="L116" s="128"/>
      <c r="M116" s="128"/>
      <c r="N116" s="128"/>
    </row>
    <row r="117" spans="1:14" ht="15.75" customHeight="1">
      <c r="A117" s="133">
        <v>66</v>
      </c>
      <c r="B117" s="127" t="s">
        <v>13</v>
      </c>
      <c r="C117" s="127" t="s">
        <v>74</v>
      </c>
      <c r="D117" s="127" t="s">
        <v>85</v>
      </c>
      <c r="E117" s="127" t="s">
        <v>84</v>
      </c>
      <c r="F117" s="127">
        <v>1.7843500000000001E-3</v>
      </c>
      <c r="G117" s="135" t="str">
        <f>D_Prem_Table[[#This Row],[Age]]&amp;";"&amp;D_Prem_Table[[#This Row],[Gender]]&amp;";"&amp;D_Prem_Table[[#This Row],[Smoking Status]]&amp;";"&amp;D_Prem_Table[[#This Row],[Bowtie Plan]]</f>
        <v>66;男性;吸煙人士;人壽保</v>
      </c>
      <c r="J117" s="128"/>
      <c r="K117" s="129"/>
      <c r="L117" s="128"/>
      <c r="M117" s="128"/>
      <c r="N117" s="128"/>
    </row>
    <row r="118" spans="1:14" ht="15.75" customHeight="1">
      <c r="A118" s="133">
        <v>67</v>
      </c>
      <c r="B118" s="127" t="s">
        <v>13</v>
      </c>
      <c r="C118" s="127" t="s">
        <v>74</v>
      </c>
      <c r="D118" s="127" t="s">
        <v>85</v>
      </c>
      <c r="E118" s="127" t="s">
        <v>84</v>
      </c>
      <c r="F118" s="127">
        <v>1.9816500000000002E-3</v>
      </c>
      <c r="G118" s="135" t="str">
        <f>D_Prem_Table[[#This Row],[Age]]&amp;";"&amp;D_Prem_Table[[#This Row],[Gender]]&amp;";"&amp;D_Prem_Table[[#This Row],[Smoking Status]]&amp;";"&amp;D_Prem_Table[[#This Row],[Bowtie Plan]]</f>
        <v>67;男性;吸煙人士;人壽保</v>
      </c>
      <c r="J118" s="128"/>
      <c r="K118" s="129"/>
      <c r="L118" s="128"/>
      <c r="M118" s="128"/>
      <c r="N118" s="128"/>
    </row>
    <row r="119" spans="1:14" ht="15.75" customHeight="1">
      <c r="A119" s="133">
        <v>68</v>
      </c>
      <c r="B119" s="127" t="s">
        <v>13</v>
      </c>
      <c r="C119" s="127" t="s">
        <v>74</v>
      </c>
      <c r="D119" s="127" t="s">
        <v>85</v>
      </c>
      <c r="E119" s="127" t="s">
        <v>84</v>
      </c>
      <c r="F119" s="127">
        <v>2.21185E-3</v>
      </c>
      <c r="G119" s="135" t="str">
        <f>D_Prem_Table[[#This Row],[Age]]&amp;";"&amp;D_Prem_Table[[#This Row],[Gender]]&amp;";"&amp;D_Prem_Table[[#This Row],[Smoking Status]]&amp;";"&amp;D_Prem_Table[[#This Row],[Bowtie Plan]]</f>
        <v>68;男性;吸煙人士;人壽保</v>
      </c>
      <c r="J119" s="128"/>
      <c r="K119" s="129"/>
      <c r="L119" s="128"/>
      <c r="M119" s="128"/>
      <c r="N119" s="128"/>
    </row>
    <row r="120" spans="1:14" ht="15.75" customHeight="1">
      <c r="A120" s="133">
        <v>69</v>
      </c>
      <c r="B120" s="127" t="s">
        <v>13</v>
      </c>
      <c r="C120" s="127" t="s">
        <v>74</v>
      </c>
      <c r="D120" s="127" t="s">
        <v>85</v>
      </c>
      <c r="E120" s="127" t="s">
        <v>84</v>
      </c>
      <c r="F120" s="127">
        <v>2.4867600000000002E-3</v>
      </c>
      <c r="G120" s="135" t="str">
        <f>D_Prem_Table[[#This Row],[Age]]&amp;";"&amp;D_Prem_Table[[#This Row],[Gender]]&amp;";"&amp;D_Prem_Table[[#This Row],[Smoking Status]]&amp;";"&amp;D_Prem_Table[[#This Row],[Bowtie Plan]]</f>
        <v>69;男性;吸煙人士;人壽保</v>
      </c>
      <c r="J120" s="128"/>
      <c r="K120" s="129"/>
      <c r="L120" s="128"/>
      <c r="M120" s="128"/>
      <c r="N120" s="128"/>
    </row>
    <row r="121" spans="1:14" ht="15.75" customHeight="1">
      <c r="A121" s="133">
        <v>70</v>
      </c>
      <c r="B121" s="127" t="s">
        <v>13</v>
      </c>
      <c r="C121" s="127" t="s">
        <v>74</v>
      </c>
      <c r="D121" s="127" t="s">
        <v>85</v>
      </c>
      <c r="E121" s="127" t="s">
        <v>84</v>
      </c>
      <c r="F121" s="127">
        <v>2.8189199999999999E-3</v>
      </c>
      <c r="G121" s="135" t="str">
        <f>D_Prem_Table[[#This Row],[Age]]&amp;";"&amp;D_Prem_Table[[#This Row],[Gender]]&amp;";"&amp;D_Prem_Table[[#This Row],[Smoking Status]]&amp;";"&amp;D_Prem_Table[[#This Row],[Bowtie Plan]]</f>
        <v>70;男性;吸煙人士;人壽保</v>
      </c>
      <c r="J121" s="128"/>
      <c r="K121" s="129"/>
      <c r="L121" s="128"/>
      <c r="M121" s="128"/>
      <c r="N121" s="128"/>
    </row>
    <row r="122" spans="1:14" ht="15.75" customHeight="1">
      <c r="A122" s="133">
        <v>71</v>
      </c>
      <c r="B122" s="127" t="s">
        <v>13</v>
      </c>
      <c r="C122" s="127" t="s">
        <v>74</v>
      </c>
      <c r="D122" s="127" t="s">
        <v>85</v>
      </c>
      <c r="E122" s="127" t="s">
        <v>84</v>
      </c>
      <c r="F122" s="127">
        <v>3.18651E-3</v>
      </c>
      <c r="G122" s="135" t="str">
        <f>D_Prem_Table[[#This Row],[Age]]&amp;";"&amp;D_Prem_Table[[#This Row],[Gender]]&amp;";"&amp;D_Prem_Table[[#This Row],[Smoking Status]]&amp;";"&amp;D_Prem_Table[[#This Row],[Bowtie Plan]]</f>
        <v>71;男性;吸煙人士;人壽保</v>
      </c>
      <c r="J122" s="128"/>
      <c r="K122" s="129"/>
      <c r="L122" s="128"/>
      <c r="M122" s="128"/>
      <c r="N122" s="128"/>
    </row>
    <row r="123" spans="1:14" ht="15.75" customHeight="1">
      <c r="A123" s="133">
        <v>72</v>
      </c>
      <c r="B123" s="127" t="s">
        <v>13</v>
      </c>
      <c r="C123" s="127" t="s">
        <v>74</v>
      </c>
      <c r="D123" s="127" t="s">
        <v>85</v>
      </c>
      <c r="E123" s="127" t="s">
        <v>84</v>
      </c>
      <c r="F123" s="127">
        <v>3.60101E-3</v>
      </c>
      <c r="G123" s="135" t="str">
        <f>D_Prem_Table[[#This Row],[Age]]&amp;";"&amp;D_Prem_Table[[#This Row],[Gender]]&amp;";"&amp;D_Prem_Table[[#This Row],[Smoking Status]]&amp;";"&amp;D_Prem_Table[[#This Row],[Bowtie Plan]]</f>
        <v>72;男性;吸煙人士;人壽保</v>
      </c>
      <c r="J123" s="128"/>
      <c r="K123" s="129"/>
      <c r="L123" s="128"/>
      <c r="M123" s="128"/>
      <c r="N123" s="128"/>
    </row>
    <row r="124" spans="1:14" ht="15.75" customHeight="1">
      <c r="A124" s="133">
        <v>73</v>
      </c>
      <c r="B124" s="127" t="s">
        <v>13</v>
      </c>
      <c r="C124" s="127" t="s">
        <v>74</v>
      </c>
      <c r="D124" s="127" t="s">
        <v>85</v>
      </c>
      <c r="E124" s="127" t="s">
        <v>84</v>
      </c>
      <c r="F124" s="127">
        <v>4.0684500000000004E-3</v>
      </c>
      <c r="G124" s="135" t="str">
        <f>D_Prem_Table[[#This Row],[Age]]&amp;";"&amp;D_Prem_Table[[#This Row],[Gender]]&amp;";"&amp;D_Prem_Table[[#This Row],[Smoking Status]]&amp;";"&amp;D_Prem_Table[[#This Row],[Bowtie Plan]]</f>
        <v>73;男性;吸煙人士;人壽保</v>
      </c>
      <c r="J124" s="128"/>
      <c r="K124" s="129"/>
      <c r="L124" s="128"/>
      <c r="M124" s="128"/>
      <c r="N124" s="128"/>
    </row>
    <row r="125" spans="1:14" ht="15.75" customHeight="1">
      <c r="A125" s="133">
        <v>74</v>
      </c>
      <c r="B125" s="127" t="s">
        <v>13</v>
      </c>
      <c r="C125" s="127" t="s">
        <v>74</v>
      </c>
      <c r="D125" s="127" t="s">
        <v>85</v>
      </c>
      <c r="E125" s="127" t="s">
        <v>84</v>
      </c>
      <c r="F125" s="127">
        <v>4.5950299999999999E-3</v>
      </c>
      <c r="G125" s="135" t="str">
        <f>D_Prem_Table[[#This Row],[Age]]&amp;";"&amp;D_Prem_Table[[#This Row],[Gender]]&amp;";"&amp;D_Prem_Table[[#This Row],[Smoking Status]]&amp;";"&amp;D_Prem_Table[[#This Row],[Bowtie Plan]]</f>
        <v>74;男性;吸煙人士;人壽保</v>
      </c>
      <c r="J125" s="128"/>
      <c r="K125" s="129"/>
      <c r="L125" s="128"/>
      <c r="M125" s="128"/>
      <c r="N125" s="128"/>
    </row>
    <row r="126" spans="1:14" ht="15.75" customHeight="1">
      <c r="A126" s="133">
        <v>75</v>
      </c>
      <c r="B126" s="127" t="s">
        <v>13</v>
      </c>
      <c r="C126" s="127" t="s">
        <v>74</v>
      </c>
      <c r="D126" s="127" t="s">
        <v>85</v>
      </c>
      <c r="E126" s="127" t="s">
        <v>84</v>
      </c>
      <c r="F126" s="127">
        <v>5.1885799999999999E-3</v>
      </c>
      <c r="G126" s="135" t="str">
        <f>D_Prem_Table[[#This Row],[Age]]&amp;";"&amp;D_Prem_Table[[#This Row],[Gender]]&amp;";"&amp;D_Prem_Table[[#This Row],[Smoking Status]]&amp;";"&amp;D_Prem_Table[[#This Row],[Bowtie Plan]]</f>
        <v>75;男性;吸煙人士;人壽保</v>
      </c>
      <c r="J126" s="128"/>
      <c r="K126" s="129"/>
      <c r="L126" s="128"/>
      <c r="M126" s="128"/>
      <c r="N126" s="128"/>
    </row>
    <row r="127" spans="1:14" ht="15.75" customHeight="1">
      <c r="A127" s="133">
        <v>76</v>
      </c>
      <c r="B127" s="127" t="s">
        <v>13</v>
      </c>
      <c r="C127" s="127" t="s">
        <v>74</v>
      </c>
      <c r="D127" s="127" t="s">
        <v>85</v>
      </c>
      <c r="E127" s="127" t="s">
        <v>84</v>
      </c>
      <c r="F127" s="127">
        <v>5.8309E-3</v>
      </c>
      <c r="G127" s="135" t="str">
        <f>D_Prem_Table[[#This Row],[Age]]&amp;";"&amp;D_Prem_Table[[#This Row],[Gender]]&amp;";"&amp;D_Prem_Table[[#This Row],[Smoking Status]]&amp;";"&amp;D_Prem_Table[[#This Row],[Bowtie Plan]]</f>
        <v>76;男性;吸煙人士;人壽保</v>
      </c>
      <c r="J127" s="128"/>
      <c r="K127" s="129"/>
      <c r="L127" s="128"/>
      <c r="M127" s="128"/>
      <c r="N127" s="128"/>
    </row>
    <row r="128" spans="1:14" ht="15.75" customHeight="1">
      <c r="A128" s="133">
        <v>77</v>
      </c>
      <c r="B128" s="127" t="s">
        <v>13</v>
      </c>
      <c r="C128" s="127" t="s">
        <v>74</v>
      </c>
      <c r="D128" s="127" t="s">
        <v>85</v>
      </c>
      <c r="E128" s="127" t="s">
        <v>84</v>
      </c>
      <c r="F128" s="127">
        <v>6.55151E-3</v>
      </c>
      <c r="G128" s="135" t="str">
        <f>D_Prem_Table[[#This Row],[Age]]&amp;";"&amp;D_Prem_Table[[#This Row],[Gender]]&amp;";"&amp;D_Prem_Table[[#This Row],[Smoking Status]]&amp;";"&amp;D_Prem_Table[[#This Row],[Bowtie Plan]]</f>
        <v>77;男性;吸煙人士;人壽保</v>
      </c>
      <c r="J128" s="128"/>
      <c r="K128" s="129"/>
      <c r="L128" s="128"/>
      <c r="M128" s="128"/>
      <c r="N128" s="128"/>
    </row>
    <row r="129" spans="1:14" ht="15.75" customHeight="1">
      <c r="A129" s="133">
        <v>78</v>
      </c>
      <c r="B129" s="127" t="s">
        <v>13</v>
      </c>
      <c r="C129" s="127" t="s">
        <v>74</v>
      </c>
      <c r="D129" s="127" t="s">
        <v>85</v>
      </c>
      <c r="E129" s="127" t="s">
        <v>84</v>
      </c>
      <c r="F129" s="127">
        <v>7.3597000000000003E-3</v>
      </c>
      <c r="G129" s="135" t="str">
        <f>D_Prem_Table[[#This Row],[Age]]&amp;";"&amp;D_Prem_Table[[#This Row],[Gender]]&amp;";"&amp;D_Prem_Table[[#This Row],[Smoking Status]]&amp;";"&amp;D_Prem_Table[[#This Row],[Bowtie Plan]]</f>
        <v>78;男性;吸煙人士;人壽保</v>
      </c>
      <c r="J129" s="128"/>
      <c r="K129" s="129"/>
      <c r="L129" s="128"/>
      <c r="M129" s="128"/>
      <c r="N129" s="128"/>
    </row>
    <row r="130" spans="1:14" ht="15.75" customHeight="1">
      <c r="A130" s="133">
        <v>79</v>
      </c>
      <c r="B130" s="127" t="s">
        <v>13</v>
      </c>
      <c r="C130" s="127" t="s">
        <v>74</v>
      </c>
      <c r="D130" s="127" t="s">
        <v>85</v>
      </c>
      <c r="E130" s="127" t="s">
        <v>84</v>
      </c>
      <c r="F130" s="127">
        <v>8.2659199999999995E-3</v>
      </c>
      <c r="G130" s="135" t="str">
        <f>D_Prem_Table[[#This Row],[Age]]&amp;";"&amp;D_Prem_Table[[#This Row],[Gender]]&amp;";"&amp;D_Prem_Table[[#This Row],[Smoking Status]]&amp;";"&amp;D_Prem_Table[[#This Row],[Bowtie Plan]]</f>
        <v>79;男性;吸煙人士;人壽保</v>
      </c>
      <c r="J130" s="128"/>
      <c r="K130" s="129"/>
      <c r="L130" s="128"/>
      <c r="M130" s="128"/>
      <c r="N130" s="128"/>
    </row>
    <row r="131" spans="1:14" ht="15.75" customHeight="1">
      <c r="A131" s="133">
        <v>80</v>
      </c>
      <c r="B131" s="127" t="s">
        <v>13</v>
      </c>
      <c r="C131" s="127" t="s">
        <v>74</v>
      </c>
      <c r="D131" s="127" t="s">
        <v>85</v>
      </c>
      <c r="E131" s="127" t="s">
        <v>84</v>
      </c>
      <c r="F131" s="127">
        <v>9.0205200000000006E-3</v>
      </c>
      <c r="G131" s="135" t="str">
        <f>D_Prem_Table[[#This Row],[Age]]&amp;";"&amp;D_Prem_Table[[#This Row],[Gender]]&amp;";"&amp;D_Prem_Table[[#This Row],[Smoking Status]]&amp;";"&amp;D_Prem_Table[[#This Row],[Bowtie Plan]]</f>
        <v>80;男性;吸煙人士;人壽保</v>
      </c>
      <c r="J131" s="128"/>
      <c r="K131" s="129"/>
      <c r="L131" s="128"/>
      <c r="M131" s="128"/>
      <c r="N131" s="128"/>
    </row>
    <row r="132" spans="1:14" ht="15.75" customHeight="1">
      <c r="A132" s="133">
        <v>81</v>
      </c>
      <c r="B132" s="127" t="s">
        <v>13</v>
      </c>
      <c r="C132" s="127" t="s">
        <v>74</v>
      </c>
      <c r="D132" s="127" t="s">
        <v>85</v>
      </c>
      <c r="E132" s="127" t="s">
        <v>84</v>
      </c>
      <c r="F132" s="127">
        <v>9.8177200000000003E-3</v>
      </c>
      <c r="G132" s="135" t="str">
        <f>D_Prem_Table[[#This Row],[Age]]&amp;";"&amp;D_Prem_Table[[#This Row],[Gender]]&amp;";"&amp;D_Prem_Table[[#This Row],[Smoking Status]]&amp;";"&amp;D_Prem_Table[[#This Row],[Bowtie Plan]]</f>
        <v>81;男性;吸煙人士;人壽保</v>
      </c>
      <c r="J132" s="128"/>
      <c r="K132" s="129"/>
      <c r="L132" s="128"/>
      <c r="M132" s="128"/>
      <c r="N132" s="128"/>
    </row>
    <row r="133" spans="1:14" ht="15.75" customHeight="1">
      <c r="A133" s="133">
        <v>82</v>
      </c>
      <c r="B133" s="127" t="s">
        <v>13</v>
      </c>
      <c r="C133" s="127" t="s">
        <v>74</v>
      </c>
      <c r="D133" s="127" t="s">
        <v>85</v>
      </c>
      <c r="E133" s="127" t="s">
        <v>84</v>
      </c>
      <c r="F133" s="127">
        <v>1.064553E-2</v>
      </c>
      <c r="G133" s="135" t="str">
        <f>D_Prem_Table[[#This Row],[Age]]&amp;";"&amp;D_Prem_Table[[#This Row],[Gender]]&amp;";"&amp;D_Prem_Table[[#This Row],[Smoking Status]]&amp;";"&amp;D_Prem_Table[[#This Row],[Bowtie Plan]]</f>
        <v>82;男性;吸煙人士;人壽保</v>
      </c>
      <c r="J133" s="128"/>
      <c r="K133" s="129"/>
      <c r="L133" s="128"/>
      <c r="M133" s="128"/>
      <c r="N133" s="128"/>
    </row>
    <row r="134" spans="1:14" ht="15.75" customHeight="1">
      <c r="A134" s="133">
        <v>83</v>
      </c>
      <c r="B134" s="127" t="s">
        <v>13</v>
      </c>
      <c r="C134" s="127" t="s">
        <v>74</v>
      </c>
      <c r="D134" s="127" t="s">
        <v>85</v>
      </c>
      <c r="E134" s="127" t="s">
        <v>84</v>
      </c>
      <c r="F134" s="127">
        <v>1.196989E-2</v>
      </c>
      <c r="G134" s="135" t="str">
        <f>D_Prem_Table[[#This Row],[Age]]&amp;";"&amp;D_Prem_Table[[#This Row],[Gender]]&amp;";"&amp;D_Prem_Table[[#This Row],[Smoking Status]]&amp;";"&amp;D_Prem_Table[[#This Row],[Bowtie Plan]]</f>
        <v>83;男性;吸煙人士;人壽保</v>
      </c>
      <c r="J134" s="128"/>
      <c r="K134" s="129"/>
      <c r="L134" s="128"/>
      <c r="M134" s="128"/>
      <c r="N134" s="128"/>
    </row>
    <row r="135" spans="1:14" ht="15.75" customHeight="1">
      <c r="A135" s="133">
        <v>84</v>
      </c>
      <c r="B135" s="127" t="s">
        <v>13</v>
      </c>
      <c r="C135" s="127" t="s">
        <v>74</v>
      </c>
      <c r="D135" s="127" t="s">
        <v>85</v>
      </c>
      <c r="E135" s="127" t="s">
        <v>84</v>
      </c>
      <c r="F135" s="127">
        <v>1.341847E-2</v>
      </c>
      <c r="G135" s="135" t="str">
        <f>D_Prem_Table[[#This Row],[Age]]&amp;";"&amp;D_Prem_Table[[#This Row],[Gender]]&amp;";"&amp;D_Prem_Table[[#This Row],[Smoking Status]]&amp;";"&amp;D_Prem_Table[[#This Row],[Bowtie Plan]]</f>
        <v>84;男性;吸煙人士;人壽保</v>
      </c>
      <c r="J135" s="128"/>
      <c r="K135" s="129"/>
      <c r="L135" s="128"/>
      <c r="M135" s="128"/>
      <c r="N135" s="128"/>
    </row>
    <row r="136" spans="1:14" ht="15.75" customHeight="1">
      <c r="A136" s="133">
        <v>18</v>
      </c>
      <c r="B136" s="127" t="s">
        <v>76</v>
      </c>
      <c r="C136" s="127" t="s">
        <v>15</v>
      </c>
      <c r="D136" s="127" t="s">
        <v>85</v>
      </c>
      <c r="E136" s="127" t="s">
        <v>84</v>
      </c>
      <c r="F136" s="127">
        <v>2.391E-5</v>
      </c>
      <c r="G136" s="135" t="str">
        <f>D_Prem_Table[[#This Row],[Age]]&amp;";"&amp;D_Prem_Table[[#This Row],[Gender]]&amp;";"&amp;D_Prem_Table[[#This Row],[Smoking Status]]&amp;";"&amp;D_Prem_Table[[#This Row],[Bowtie Plan]]</f>
        <v>18;女性;非吸煙人士;人壽保</v>
      </c>
      <c r="J136" s="128"/>
      <c r="K136" s="129"/>
      <c r="L136" s="128"/>
      <c r="M136" s="128"/>
      <c r="N136" s="128"/>
    </row>
    <row r="137" spans="1:14" ht="15.75" customHeight="1">
      <c r="A137" s="133">
        <v>19</v>
      </c>
      <c r="B137" s="127" t="s">
        <v>76</v>
      </c>
      <c r="C137" s="127" t="s">
        <v>15</v>
      </c>
      <c r="D137" s="127" t="s">
        <v>85</v>
      </c>
      <c r="E137" s="127" t="s">
        <v>84</v>
      </c>
      <c r="F137" s="127">
        <v>2.4170000000000001E-5</v>
      </c>
      <c r="G137" s="135" t="str">
        <f>D_Prem_Table[[#This Row],[Age]]&amp;";"&amp;D_Prem_Table[[#This Row],[Gender]]&amp;";"&amp;D_Prem_Table[[#This Row],[Smoking Status]]&amp;";"&amp;D_Prem_Table[[#This Row],[Bowtie Plan]]</f>
        <v>19;女性;非吸煙人士;人壽保</v>
      </c>
      <c r="J137" s="128"/>
      <c r="K137" s="129"/>
      <c r="L137" s="128"/>
      <c r="M137" s="128"/>
      <c r="N137" s="128"/>
    </row>
    <row r="138" spans="1:14" ht="15.75" customHeight="1">
      <c r="A138" s="133">
        <v>20</v>
      </c>
      <c r="B138" s="127" t="s">
        <v>76</v>
      </c>
      <c r="C138" s="127" t="s">
        <v>15</v>
      </c>
      <c r="D138" s="127" t="s">
        <v>85</v>
      </c>
      <c r="E138" s="127" t="s">
        <v>84</v>
      </c>
      <c r="F138" s="127">
        <v>2.491E-5</v>
      </c>
      <c r="G138" s="135" t="str">
        <f>D_Prem_Table[[#This Row],[Age]]&amp;";"&amp;D_Prem_Table[[#This Row],[Gender]]&amp;";"&amp;D_Prem_Table[[#This Row],[Smoking Status]]&amp;";"&amp;D_Prem_Table[[#This Row],[Bowtie Plan]]</f>
        <v>20;女性;非吸煙人士;人壽保</v>
      </c>
      <c r="J138" s="128"/>
      <c r="K138" s="129"/>
      <c r="L138" s="128"/>
      <c r="M138" s="128"/>
      <c r="N138" s="128"/>
    </row>
    <row r="139" spans="1:14" ht="15.75" customHeight="1">
      <c r="A139" s="133">
        <v>21</v>
      </c>
      <c r="B139" s="127" t="s">
        <v>76</v>
      </c>
      <c r="C139" s="127" t="s">
        <v>15</v>
      </c>
      <c r="D139" s="127" t="s">
        <v>85</v>
      </c>
      <c r="E139" s="127" t="s">
        <v>84</v>
      </c>
      <c r="F139" s="127">
        <v>2.5239999999999999E-5</v>
      </c>
      <c r="G139" s="135" t="str">
        <f>D_Prem_Table[[#This Row],[Age]]&amp;";"&amp;D_Prem_Table[[#This Row],[Gender]]&amp;";"&amp;D_Prem_Table[[#This Row],[Smoking Status]]&amp;";"&amp;D_Prem_Table[[#This Row],[Bowtie Plan]]</f>
        <v>21;女性;非吸煙人士;人壽保</v>
      </c>
      <c r="J139" s="128"/>
      <c r="K139" s="129"/>
      <c r="L139" s="128"/>
      <c r="M139" s="128"/>
      <c r="N139" s="128"/>
    </row>
    <row r="140" spans="1:14" ht="15.75" customHeight="1">
      <c r="A140" s="133">
        <v>22</v>
      </c>
      <c r="B140" s="127" t="s">
        <v>76</v>
      </c>
      <c r="C140" s="127" t="s">
        <v>15</v>
      </c>
      <c r="D140" s="127" t="s">
        <v>85</v>
      </c>
      <c r="E140" s="127" t="s">
        <v>84</v>
      </c>
      <c r="F140" s="127">
        <v>2.5539999999999999E-5</v>
      </c>
      <c r="G140" s="135" t="str">
        <f>D_Prem_Table[[#This Row],[Age]]&amp;";"&amp;D_Prem_Table[[#This Row],[Gender]]&amp;";"&amp;D_Prem_Table[[#This Row],[Smoking Status]]&amp;";"&amp;D_Prem_Table[[#This Row],[Bowtie Plan]]</f>
        <v>22;女性;非吸煙人士;人壽保</v>
      </c>
      <c r="J140" s="128"/>
      <c r="K140" s="129"/>
      <c r="L140" s="128"/>
      <c r="M140" s="128"/>
      <c r="N140" s="128"/>
    </row>
    <row r="141" spans="1:14" ht="15.75" customHeight="1">
      <c r="A141" s="133">
        <v>23</v>
      </c>
      <c r="B141" s="127" t="s">
        <v>76</v>
      </c>
      <c r="C141" s="127" t="s">
        <v>15</v>
      </c>
      <c r="D141" s="127" t="s">
        <v>85</v>
      </c>
      <c r="E141" s="127" t="s">
        <v>84</v>
      </c>
      <c r="F141" s="127">
        <v>2.6279999999999999E-5</v>
      </c>
      <c r="G141" s="135" t="str">
        <f>D_Prem_Table[[#This Row],[Age]]&amp;";"&amp;D_Prem_Table[[#This Row],[Gender]]&amp;";"&amp;D_Prem_Table[[#This Row],[Smoking Status]]&amp;";"&amp;D_Prem_Table[[#This Row],[Bowtie Plan]]</f>
        <v>23;女性;非吸煙人士;人壽保</v>
      </c>
      <c r="J141" s="128"/>
      <c r="K141" s="129"/>
      <c r="L141" s="128"/>
      <c r="M141" s="128"/>
      <c r="N141" s="128"/>
    </row>
    <row r="142" spans="1:14" ht="15.75" customHeight="1">
      <c r="A142" s="133">
        <v>24</v>
      </c>
      <c r="B142" s="127" t="s">
        <v>76</v>
      </c>
      <c r="C142" s="127" t="s">
        <v>15</v>
      </c>
      <c r="D142" s="127" t="s">
        <v>85</v>
      </c>
      <c r="E142" s="127" t="s">
        <v>84</v>
      </c>
      <c r="F142" s="127">
        <v>2.6529999999999998E-5</v>
      </c>
      <c r="G142" s="135" t="str">
        <f>D_Prem_Table[[#This Row],[Age]]&amp;";"&amp;D_Prem_Table[[#This Row],[Gender]]&amp;";"&amp;D_Prem_Table[[#This Row],[Smoking Status]]&amp;";"&amp;D_Prem_Table[[#This Row],[Bowtie Plan]]</f>
        <v>24;女性;非吸煙人士;人壽保</v>
      </c>
      <c r="J142" s="128"/>
      <c r="K142" s="129"/>
      <c r="L142" s="128"/>
      <c r="M142" s="128"/>
      <c r="N142" s="128"/>
    </row>
    <row r="143" spans="1:14" ht="15.75" customHeight="1">
      <c r="A143" s="133">
        <v>25</v>
      </c>
      <c r="B143" s="127" t="s">
        <v>76</v>
      </c>
      <c r="C143" s="127" t="s">
        <v>15</v>
      </c>
      <c r="D143" s="127" t="s">
        <v>85</v>
      </c>
      <c r="E143" s="127" t="s">
        <v>84</v>
      </c>
      <c r="F143" s="127">
        <v>2.6970000000000001E-5</v>
      </c>
      <c r="G143" s="135" t="str">
        <f>D_Prem_Table[[#This Row],[Age]]&amp;";"&amp;D_Prem_Table[[#This Row],[Gender]]&amp;";"&amp;D_Prem_Table[[#This Row],[Smoking Status]]&amp;";"&amp;D_Prem_Table[[#This Row],[Bowtie Plan]]</f>
        <v>25;女性;非吸煙人士;人壽保</v>
      </c>
      <c r="J143" s="128"/>
      <c r="K143" s="129"/>
      <c r="L143" s="128"/>
      <c r="M143" s="128"/>
      <c r="N143" s="128"/>
    </row>
    <row r="144" spans="1:14" ht="15.75" customHeight="1">
      <c r="A144" s="133">
        <v>26</v>
      </c>
      <c r="B144" s="127" t="s">
        <v>76</v>
      </c>
      <c r="C144" s="127" t="s">
        <v>15</v>
      </c>
      <c r="D144" s="127" t="s">
        <v>85</v>
      </c>
      <c r="E144" s="127" t="s">
        <v>84</v>
      </c>
      <c r="F144" s="127">
        <v>2.7250000000000002E-5</v>
      </c>
      <c r="G144" s="135" t="str">
        <f>D_Prem_Table[[#This Row],[Age]]&amp;";"&amp;D_Prem_Table[[#This Row],[Gender]]&amp;";"&amp;D_Prem_Table[[#This Row],[Smoking Status]]&amp;";"&amp;D_Prem_Table[[#This Row],[Bowtie Plan]]</f>
        <v>26;女性;非吸煙人士;人壽保</v>
      </c>
      <c r="J144" s="128"/>
      <c r="K144" s="129"/>
      <c r="L144" s="128"/>
      <c r="M144" s="128"/>
      <c r="N144" s="128"/>
    </row>
    <row r="145" spans="1:14" ht="15.75" customHeight="1">
      <c r="A145" s="133">
        <v>27</v>
      </c>
      <c r="B145" s="127" t="s">
        <v>76</v>
      </c>
      <c r="C145" s="127" t="s">
        <v>15</v>
      </c>
      <c r="D145" s="127" t="s">
        <v>85</v>
      </c>
      <c r="E145" s="127" t="s">
        <v>84</v>
      </c>
      <c r="F145" s="127">
        <v>2.7419999999999998E-5</v>
      </c>
      <c r="G145" s="135" t="str">
        <f>D_Prem_Table[[#This Row],[Age]]&amp;";"&amp;D_Prem_Table[[#This Row],[Gender]]&amp;";"&amp;D_Prem_Table[[#This Row],[Smoking Status]]&amp;";"&amp;D_Prem_Table[[#This Row],[Bowtie Plan]]</f>
        <v>27;女性;非吸煙人士;人壽保</v>
      </c>
      <c r="J145" s="128"/>
      <c r="K145" s="129"/>
      <c r="L145" s="128"/>
      <c r="M145" s="128"/>
      <c r="N145" s="128"/>
    </row>
    <row r="146" spans="1:14" ht="15.75" customHeight="1">
      <c r="A146" s="133">
        <v>28</v>
      </c>
      <c r="B146" s="127" t="s">
        <v>76</v>
      </c>
      <c r="C146" s="127" t="s">
        <v>15</v>
      </c>
      <c r="D146" s="127" t="s">
        <v>85</v>
      </c>
      <c r="E146" s="127" t="s">
        <v>84</v>
      </c>
      <c r="F146" s="127">
        <v>2.7690000000000001E-5</v>
      </c>
      <c r="G146" s="135" t="str">
        <f>D_Prem_Table[[#This Row],[Age]]&amp;";"&amp;D_Prem_Table[[#This Row],[Gender]]&amp;";"&amp;D_Prem_Table[[#This Row],[Smoking Status]]&amp;";"&amp;D_Prem_Table[[#This Row],[Bowtie Plan]]</f>
        <v>28;女性;非吸煙人士;人壽保</v>
      </c>
      <c r="J146" s="128"/>
      <c r="K146" s="129"/>
      <c r="L146" s="128"/>
      <c r="M146" s="128"/>
      <c r="N146" s="128"/>
    </row>
    <row r="147" spans="1:14" ht="15.75" customHeight="1">
      <c r="A147" s="133">
        <v>29</v>
      </c>
      <c r="B147" s="127" t="s">
        <v>76</v>
      </c>
      <c r="C147" s="127" t="s">
        <v>15</v>
      </c>
      <c r="D147" s="127" t="s">
        <v>85</v>
      </c>
      <c r="E147" s="127" t="s">
        <v>84</v>
      </c>
      <c r="F147" s="127">
        <v>2.8220000000000001E-5</v>
      </c>
      <c r="G147" s="135" t="str">
        <f>D_Prem_Table[[#This Row],[Age]]&amp;";"&amp;D_Prem_Table[[#This Row],[Gender]]&amp;";"&amp;D_Prem_Table[[#This Row],[Smoking Status]]&amp;";"&amp;D_Prem_Table[[#This Row],[Bowtie Plan]]</f>
        <v>29;女性;非吸煙人士;人壽保</v>
      </c>
      <c r="J147" s="128"/>
      <c r="K147" s="129"/>
      <c r="L147" s="128"/>
      <c r="M147" s="128"/>
      <c r="N147" s="128"/>
    </row>
    <row r="148" spans="1:14" ht="15.75" customHeight="1">
      <c r="A148" s="133">
        <v>30</v>
      </c>
      <c r="B148" s="127" t="s">
        <v>76</v>
      </c>
      <c r="C148" s="127" t="s">
        <v>15</v>
      </c>
      <c r="D148" s="127" t="s">
        <v>85</v>
      </c>
      <c r="E148" s="127" t="s">
        <v>84</v>
      </c>
      <c r="F148" s="127">
        <v>2.8779999999999999E-5</v>
      </c>
      <c r="G148" s="135" t="str">
        <f>D_Prem_Table[[#This Row],[Age]]&amp;";"&amp;D_Prem_Table[[#This Row],[Gender]]&amp;";"&amp;D_Prem_Table[[#This Row],[Smoking Status]]&amp;";"&amp;D_Prem_Table[[#This Row],[Bowtie Plan]]</f>
        <v>30;女性;非吸煙人士;人壽保</v>
      </c>
      <c r="J148" s="128"/>
      <c r="K148" s="129"/>
      <c r="L148" s="128"/>
      <c r="M148" s="128"/>
      <c r="N148" s="128"/>
    </row>
    <row r="149" spans="1:14" ht="15.75" customHeight="1">
      <c r="A149" s="133">
        <v>31</v>
      </c>
      <c r="B149" s="127" t="s">
        <v>76</v>
      </c>
      <c r="C149" s="127" t="s">
        <v>15</v>
      </c>
      <c r="D149" s="127" t="s">
        <v>85</v>
      </c>
      <c r="E149" s="127" t="s">
        <v>84</v>
      </c>
      <c r="F149" s="127">
        <v>3.0519999999999999E-5</v>
      </c>
      <c r="G149" s="135" t="str">
        <f>D_Prem_Table[[#This Row],[Age]]&amp;";"&amp;D_Prem_Table[[#This Row],[Gender]]&amp;";"&amp;D_Prem_Table[[#This Row],[Smoking Status]]&amp;";"&amp;D_Prem_Table[[#This Row],[Bowtie Plan]]</f>
        <v>31;女性;非吸煙人士;人壽保</v>
      </c>
      <c r="J149" s="128"/>
      <c r="K149" s="129"/>
      <c r="L149" s="128"/>
      <c r="M149" s="128"/>
      <c r="N149" s="128"/>
    </row>
    <row r="150" spans="1:14" ht="15.75" customHeight="1">
      <c r="A150" s="133">
        <v>32</v>
      </c>
      <c r="B150" s="127" t="s">
        <v>76</v>
      </c>
      <c r="C150" s="127" t="s">
        <v>15</v>
      </c>
      <c r="D150" s="127" t="s">
        <v>85</v>
      </c>
      <c r="E150" s="127" t="s">
        <v>84</v>
      </c>
      <c r="F150" s="127">
        <v>3.2400000000000001E-5</v>
      </c>
      <c r="G150" s="135" t="str">
        <f>D_Prem_Table[[#This Row],[Age]]&amp;";"&amp;D_Prem_Table[[#This Row],[Gender]]&amp;";"&amp;D_Prem_Table[[#This Row],[Smoking Status]]&amp;";"&amp;D_Prem_Table[[#This Row],[Bowtie Plan]]</f>
        <v>32;女性;非吸煙人士;人壽保</v>
      </c>
      <c r="J150" s="128"/>
      <c r="K150" s="129"/>
      <c r="L150" s="128"/>
      <c r="M150" s="128"/>
      <c r="N150" s="128"/>
    </row>
    <row r="151" spans="1:14" ht="15.75" customHeight="1">
      <c r="A151" s="133">
        <v>33</v>
      </c>
      <c r="B151" s="127" t="s">
        <v>76</v>
      </c>
      <c r="C151" s="127" t="s">
        <v>15</v>
      </c>
      <c r="D151" s="127" t="s">
        <v>85</v>
      </c>
      <c r="E151" s="127" t="s">
        <v>84</v>
      </c>
      <c r="F151" s="127">
        <v>3.4780000000000002E-5</v>
      </c>
      <c r="G151" s="135" t="str">
        <f>D_Prem_Table[[#This Row],[Age]]&amp;";"&amp;D_Prem_Table[[#This Row],[Gender]]&amp;";"&amp;D_Prem_Table[[#This Row],[Smoking Status]]&amp;";"&amp;D_Prem_Table[[#This Row],[Bowtie Plan]]</f>
        <v>33;女性;非吸煙人士;人壽保</v>
      </c>
      <c r="J151" s="128"/>
      <c r="K151" s="129"/>
      <c r="L151" s="128"/>
      <c r="M151" s="128"/>
      <c r="N151" s="128"/>
    </row>
    <row r="152" spans="1:14" ht="15.75" customHeight="1">
      <c r="A152" s="133">
        <v>34</v>
      </c>
      <c r="B152" s="127" t="s">
        <v>76</v>
      </c>
      <c r="C152" s="127" t="s">
        <v>15</v>
      </c>
      <c r="D152" s="127" t="s">
        <v>85</v>
      </c>
      <c r="E152" s="127" t="s">
        <v>84</v>
      </c>
      <c r="F152" s="127">
        <v>3.7629999999999997E-5</v>
      </c>
      <c r="G152" s="135" t="str">
        <f>D_Prem_Table[[#This Row],[Age]]&amp;";"&amp;D_Prem_Table[[#This Row],[Gender]]&amp;";"&amp;D_Prem_Table[[#This Row],[Smoking Status]]&amp;";"&amp;D_Prem_Table[[#This Row],[Bowtie Plan]]</f>
        <v>34;女性;非吸煙人士;人壽保</v>
      </c>
      <c r="J152" s="128"/>
      <c r="K152" s="129"/>
      <c r="L152" s="128"/>
      <c r="M152" s="128"/>
      <c r="N152" s="128"/>
    </row>
    <row r="153" spans="1:14" ht="15.75" customHeight="1">
      <c r="A153" s="133">
        <v>35</v>
      </c>
      <c r="B153" s="127" t="s">
        <v>76</v>
      </c>
      <c r="C153" s="127" t="s">
        <v>15</v>
      </c>
      <c r="D153" s="127" t="s">
        <v>85</v>
      </c>
      <c r="E153" s="127" t="s">
        <v>84</v>
      </c>
      <c r="F153" s="127">
        <v>4.0250000000000003E-5</v>
      </c>
      <c r="G153" s="135" t="str">
        <f>D_Prem_Table[[#This Row],[Age]]&amp;";"&amp;D_Prem_Table[[#This Row],[Gender]]&amp;";"&amp;D_Prem_Table[[#This Row],[Smoking Status]]&amp;";"&amp;D_Prem_Table[[#This Row],[Bowtie Plan]]</f>
        <v>35;女性;非吸煙人士;人壽保</v>
      </c>
      <c r="J153" s="128"/>
      <c r="K153" s="129"/>
      <c r="L153" s="128"/>
      <c r="M153" s="128"/>
      <c r="N153" s="128"/>
    </row>
    <row r="154" spans="1:14" ht="15.75" customHeight="1">
      <c r="A154" s="133">
        <v>36</v>
      </c>
      <c r="B154" s="127" t="s">
        <v>76</v>
      </c>
      <c r="C154" s="127" t="s">
        <v>15</v>
      </c>
      <c r="D154" s="127" t="s">
        <v>85</v>
      </c>
      <c r="E154" s="127" t="s">
        <v>84</v>
      </c>
      <c r="F154" s="127">
        <v>4.1919999999999998E-5</v>
      </c>
      <c r="G154" s="135" t="str">
        <f>D_Prem_Table[[#This Row],[Age]]&amp;";"&amp;D_Prem_Table[[#This Row],[Gender]]&amp;";"&amp;D_Prem_Table[[#This Row],[Smoking Status]]&amp;";"&amp;D_Prem_Table[[#This Row],[Bowtie Plan]]</f>
        <v>36;女性;非吸煙人士;人壽保</v>
      </c>
      <c r="J154" s="128"/>
      <c r="K154" s="129"/>
      <c r="L154" s="128"/>
      <c r="M154" s="128"/>
      <c r="N154" s="128"/>
    </row>
    <row r="155" spans="1:14" ht="15.75" customHeight="1">
      <c r="A155" s="133">
        <v>37</v>
      </c>
      <c r="B155" s="127" t="s">
        <v>76</v>
      </c>
      <c r="C155" s="127" t="s">
        <v>15</v>
      </c>
      <c r="D155" s="127" t="s">
        <v>85</v>
      </c>
      <c r="E155" s="127" t="s">
        <v>84</v>
      </c>
      <c r="F155" s="127">
        <v>4.3569999999999998E-5</v>
      </c>
      <c r="G155" s="135" t="str">
        <f>D_Prem_Table[[#This Row],[Age]]&amp;";"&amp;D_Prem_Table[[#This Row],[Gender]]&amp;";"&amp;D_Prem_Table[[#This Row],[Smoking Status]]&amp;";"&amp;D_Prem_Table[[#This Row],[Bowtie Plan]]</f>
        <v>37;女性;非吸煙人士;人壽保</v>
      </c>
      <c r="J155" s="128"/>
      <c r="K155" s="129"/>
      <c r="L155" s="128"/>
      <c r="M155" s="128"/>
      <c r="N155" s="128"/>
    </row>
    <row r="156" spans="1:14" ht="15.75" customHeight="1">
      <c r="A156" s="133">
        <v>38</v>
      </c>
      <c r="B156" s="127" t="s">
        <v>76</v>
      </c>
      <c r="C156" s="127" t="s">
        <v>15</v>
      </c>
      <c r="D156" s="127" t="s">
        <v>85</v>
      </c>
      <c r="E156" s="127" t="s">
        <v>84</v>
      </c>
      <c r="F156" s="127">
        <v>4.5300000000000003E-5</v>
      </c>
      <c r="G156" s="135" t="str">
        <f>D_Prem_Table[[#This Row],[Age]]&amp;";"&amp;D_Prem_Table[[#This Row],[Gender]]&amp;";"&amp;D_Prem_Table[[#This Row],[Smoking Status]]&amp;";"&amp;D_Prem_Table[[#This Row],[Bowtie Plan]]</f>
        <v>38;女性;非吸煙人士;人壽保</v>
      </c>
      <c r="J156" s="128"/>
      <c r="K156" s="129"/>
      <c r="L156" s="128"/>
      <c r="M156" s="128"/>
      <c r="N156" s="128"/>
    </row>
    <row r="157" spans="1:14" ht="15.75" customHeight="1">
      <c r="A157" s="133">
        <v>39</v>
      </c>
      <c r="B157" s="127" t="s">
        <v>76</v>
      </c>
      <c r="C157" s="127" t="s">
        <v>15</v>
      </c>
      <c r="D157" s="127" t="s">
        <v>85</v>
      </c>
      <c r="E157" s="127" t="s">
        <v>84</v>
      </c>
      <c r="F157" s="127">
        <v>4.676E-5</v>
      </c>
      <c r="G157" s="135" t="str">
        <f>D_Prem_Table[[#This Row],[Age]]&amp;";"&amp;D_Prem_Table[[#This Row],[Gender]]&amp;";"&amp;D_Prem_Table[[#This Row],[Smoking Status]]&amp;";"&amp;D_Prem_Table[[#This Row],[Bowtie Plan]]</f>
        <v>39;女性;非吸煙人士;人壽保</v>
      </c>
      <c r="J157" s="128"/>
      <c r="K157" s="129"/>
      <c r="L157" s="128"/>
      <c r="M157" s="128"/>
      <c r="N157" s="128"/>
    </row>
    <row r="158" spans="1:14" ht="15.75" customHeight="1">
      <c r="A158" s="133">
        <v>40</v>
      </c>
      <c r="B158" s="127" t="s">
        <v>76</v>
      </c>
      <c r="C158" s="127" t="s">
        <v>15</v>
      </c>
      <c r="D158" s="127" t="s">
        <v>85</v>
      </c>
      <c r="E158" s="127" t="s">
        <v>84</v>
      </c>
      <c r="F158" s="127">
        <v>4.8470000000000002E-5</v>
      </c>
      <c r="G158" s="135" t="str">
        <f>D_Prem_Table[[#This Row],[Age]]&amp;";"&amp;D_Prem_Table[[#This Row],[Gender]]&amp;";"&amp;D_Prem_Table[[#This Row],[Smoking Status]]&amp;";"&amp;D_Prem_Table[[#This Row],[Bowtie Plan]]</f>
        <v>40;女性;非吸煙人士;人壽保</v>
      </c>
      <c r="J158" s="128"/>
      <c r="K158" s="129"/>
      <c r="L158" s="128"/>
      <c r="M158" s="128"/>
      <c r="N158" s="128"/>
    </row>
    <row r="159" spans="1:14" ht="15.75" customHeight="1">
      <c r="A159" s="133">
        <v>41</v>
      </c>
      <c r="B159" s="127" t="s">
        <v>76</v>
      </c>
      <c r="C159" s="127" t="s">
        <v>15</v>
      </c>
      <c r="D159" s="127" t="s">
        <v>85</v>
      </c>
      <c r="E159" s="127" t="s">
        <v>84</v>
      </c>
      <c r="F159" s="127">
        <v>5.2920000000000002E-5</v>
      </c>
      <c r="G159" s="135" t="str">
        <f>D_Prem_Table[[#This Row],[Age]]&amp;";"&amp;D_Prem_Table[[#This Row],[Gender]]&amp;";"&amp;D_Prem_Table[[#This Row],[Smoking Status]]&amp;";"&amp;D_Prem_Table[[#This Row],[Bowtie Plan]]</f>
        <v>41;女性;非吸煙人士;人壽保</v>
      </c>
      <c r="J159" s="128"/>
      <c r="K159" s="129"/>
      <c r="L159" s="128"/>
      <c r="M159" s="128"/>
      <c r="N159" s="128"/>
    </row>
    <row r="160" spans="1:14" ht="15.75" customHeight="1">
      <c r="A160" s="133">
        <v>42</v>
      </c>
      <c r="B160" s="127" t="s">
        <v>76</v>
      </c>
      <c r="C160" s="127" t="s">
        <v>15</v>
      </c>
      <c r="D160" s="127" t="s">
        <v>85</v>
      </c>
      <c r="E160" s="127" t="s">
        <v>84</v>
      </c>
      <c r="F160" s="127">
        <v>5.7920000000000001E-5</v>
      </c>
      <c r="G160" s="135" t="str">
        <f>D_Prem_Table[[#This Row],[Age]]&amp;";"&amp;D_Prem_Table[[#This Row],[Gender]]&amp;";"&amp;D_Prem_Table[[#This Row],[Smoking Status]]&amp;";"&amp;D_Prem_Table[[#This Row],[Bowtie Plan]]</f>
        <v>42;女性;非吸煙人士;人壽保</v>
      </c>
      <c r="J160" s="128"/>
      <c r="K160" s="129"/>
      <c r="L160" s="128"/>
      <c r="M160" s="128"/>
      <c r="N160" s="128"/>
    </row>
    <row r="161" spans="1:14" ht="15.75" customHeight="1">
      <c r="A161" s="133">
        <v>43</v>
      </c>
      <c r="B161" s="127" t="s">
        <v>76</v>
      </c>
      <c r="C161" s="127" t="s">
        <v>15</v>
      </c>
      <c r="D161" s="127" t="s">
        <v>85</v>
      </c>
      <c r="E161" s="127" t="s">
        <v>84</v>
      </c>
      <c r="F161" s="127">
        <v>6.3449999999999997E-5</v>
      </c>
      <c r="G161" s="135" t="str">
        <f>D_Prem_Table[[#This Row],[Age]]&amp;";"&amp;D_Prem_Table[[#This Row],[Gender]]&amp;";"&amp;D_Prem_Table[[#This Row],[Smoking Status]]&amp;";"&amp;D_Prem_Table[[#This Row],[Bowtie Plan]]</f>
        <v>43;女性;非吸煙人士;人壽保</v>
      </c>
      <c r="J161" s="128"/>
      <c r="K161" s="129"/>
      <c r="L161" s="128"/>
      <c r="M161" s="128"/>
      <c r="N161" s="128"/>
    </row>
    <row r="162" spans="1:14" ht="15.75" customHeight="1">
      <c r="A162" s="133">
        <v>44</v>
      </c>
      <c r="B162" s="127" t="s">
        <v>76</v>
      </c>
      <c r="C162" s="127" t="s">
        <v>15</v>
      </c>
      <c r="D162" s="127" t="s">
        <v>85</v>
      </c>
      <c r="E162" s="127" t="s">
        <v>84</v>
      </c>
      <c r="F162" s="127">
        <v>6.9259999999999998E-5</v>
      </c>
      <c r="G162" s="135" t="str">
        <f>D_Prem_Table[[#This Row],[Age]]&amp;";"&amp;D_Prem_Table[[#This Row],[Gender]]&amp;";"&amp;D_Prem_Table[[#This Row],[Smoking Status]]&amp;";"&amp;D_Prem_Table[[#This Row],[Bowtie Plan]]</f>
        <v>44;女性;非吸煙人士;人壽保</v>
      </c>
      <c r="J162" s="128"/>
      <c r="K162" s="129"/>
      <c r="L162" s="128"/>
      <c r="M162" s="128"/>
      <c r="N162" s="128"/>
    </row>
    <row r="163" spans="1:14" ht="15.75" customHeight="1">
      <c r="A163" s="133">
        <v>45</v>
      </c>
      <c r="B163" s="127" t="s">
        <v>76</v>
      </c>
      <c r="C163" s="127" t="s">
        <v>15</v>
      </c>
      <c r="D163" s="127" t="s">
        <v>85</v>
      </c>
      <c r="E163" s="127" t="s">
        <v>84</v>
      </c>
      <c r="F163" s="127">
        <v>7.5469999999999994E-5</v>
      </c>
      <c r="G163" s="135" t="str">
        <f>D_Prem_Table[[#This Row],[Age]]&amp;";"&amp;D_Prem_Table[[#This Row],[Gender]]&amp;";"&amp;D_Prem_Table[[#This Row],[Smoking Status]]&amp;";"&amp;D_Prem_Table[[#This Row],[Bowtie Plan]]</f>
        <v>45;女性;非吸煙人士;人壽保</v>
      </c>
      <c r="J163" s="128"/>
      <c r="K163" s="129"/>
      <c r="L163" s="128"/>
      <c r="M163" s="128"/>
      <c r="N163" s="128"/>
    </row>
    <row r="164" spans="1:14" ht="15.75" customHeight="1">
      <c r="A164" s="133">
        <v>46</v>
      </c>
      <c r="B164" s="127" t="s">
        <v>76</v>
      </c>
      <c r="C164" s="127" t="s">
        <v>15</v>
      </c>
      <c r="D164" s="127" t="s">
        <v>85</v>
      </c>
      <c r="E164" s="127" t="s">
        <v>84</v>
      </c>
      <c r="F164" s="127">
        <v>8.208E-5</v>
      </c>
      <c r="G164" s="135" t="str">
        <f>D_Prem_Table[[#This Row],[Age]]&amp;";"&amp;D_Prem_Table[[#This Row],[Gender]]&amp;";"&amp;D_Prem_Table[[#This Row],[Smoking Status]]&amp;";"&amp;D_Prem_Table[[#This Row],[Bowtie Plan]]</f>
        <v>46;女性;非吸煙人士;人壽保</v>
      </c>
      <c r="J164" s="128"/>
      <c r="K164" s="129"/>
      <c r="L164" s="128"/>
      <c r="M164" s="128"/>
      <c r="N164" s="128"/>
    </row>
    <row r="165" spans="1:14" ht="15.75" customHeight="1">
      <c r="A165" s="133">
        <v>47</v>
      </c>
      <c r="B165" s="127" t="s">
        <v>76</v>
      </c>
      <c r="C165" s="127" t="s">
        <v>15</v>
      </c>
      <c r="D165" s="127" t="s">
        <v>85</v>
      </c>
      <c r="E165" s="127" t="s">
        <v>84</v>
      </c>
      <c r="F165" s="127">
        <v>8.8889999999999998E-5</v>
      </c>
      <c r="G165" s="135" t="str">
        <f>D_Prem_Table[[#This Row],[Age]]&amp;";"&amp;D_Prem_Table[[#This Row],[Gender]]&amp;";"&amp;D_Prem_Table[[#This Row],[Smoking Status]]&amp;";"&amp;D_Prem_Table[[#This Row],[Bowtie Plan]]</f>
        <v>47;女性;非吸煙人士;人壽保</v>
      </c>
      <c r="J165" s="128"/>
      <c r="K165" s="129"/>
      <c r="L165" s="128"/>
      <c r="M165" s="128"/>
      <c r="N165" s="128"/>
    </row>
    <row r="166" spans="1:14" ht="15.75" customHeight="1">
      <c r="A166" s="133">
        <v>48</v>
      </c>
      <c r="B166" s="127" t="s">
        <v>76</v>
      </c>
      <c r="C166" s="127" t="s">
        <v>15</v>
      </c>
      <c r="D166" s="127" t="s">
        <v>85</v>
      </c>
      <c r="E166" s="127" t="s">
        <v>84</v>
      </c>
      <c r="F166" s="127">
        <v>9.6160000000000001E-5</v>
      </c>
      <c r="G166" s="135" t="str">
        <f>D_Prem_Table[[#This Row],[Age]]&amp;";"&amp;D_Prem_Table[[#This Row],[Gender]]&amp;";"&amp;D_Prem_Table[[#This Row],[Smoking Status]]&amp;";"&amp;D_Prem_Table[[#This Row],[Bowtie Plan]]</f>
        <v>48;女性;非吸煙人士;人壽保</v>
      </c>
      <c r="J166" s="128"/>
      <c r="K166" s="129"/>
      <c r="L166" s="128"/>
      <c r="M166" s="128"/>
      <c r="N166" s="128"/>
    </row>
    <row r="167" spans="1:14" ht="15.75" customHeight="1">
      <c r="A167" s="133">
        <v>49</v>
      </c>
      <c r="B167" s="127" t="s">
        <v>76</v>
      </c>
      <c r="C167" s="127" t="s">
        <v>15</v>
      </c>
      <c r="D167" s="127" t="s">
        <v>85</v>
      </c>
      <c r="E167" s="127" t="s">
        <v>84</v>
      </c>
      <c r="F167" s="127">
        <v>1.0401E-4</v>
      </c>
      <c r="G167" s="135" t="str">
        <f>D_Prem_Table[[#This Row],[Age]]&amp;";"&amp;D_Prem_Table[[#This Row],[Gender]]&amp;";"&amp;D_Prem_Table[[#This Row],[Smoking Status]]&amp;";"&amp;D_Prem_Table[[#This Row],[Bowtie Plan]]</f>
        <v>49;女性;非吸煙人士;人壽保</v>
      </c>
      <c r="J167" s="128"/>
      <c r="K167" s="129"/>
      <c r="L167" s="128"/>
      <c r="M167" s="128"/>
      <c r="N167" s="128"/>
    </row>
    <row r="168" spans="1:14" ht="15.75" customHeight="1">
      <c r="A168" s="133">
        <v>50</v>
      </c>
      <c r="B168" s="127" t="s">
        <v>76</v>
      </c>
      <c r="C168" s="127" t="s">
        <v>15</v>
      </c>
      <c r="D168" s="127" t="s">
        <v>85</v>
      </c>
      <c r="E168" s="127" t="s">
        <v>84</v>
      </c>
      <c r="F168" s="127">
        <v>1.1258E-4</v>
      </c>
      <c r="G168" s="135" t="str">
        <f>D_Prem_Table[[#This Row],[Age]]&amp;";"&amp;D_Prem_Table[[#This Row],[Gender]]&amp;";"&amp;D_Prem_Table[[#This Row],[Smoking Status]]&amp;";"&amp;D_Prem_Table[[#This Row],[Bowtie Plan]]</f>
        <v>50;女性;非吸煙人士;人壽保</v>
      </c>
      <c r="J168" s="128"/>
      <c r="K168" s="129"/>
      <c r="L168" s="128"/>
      <c r="M168" s="128"/>
      <c r="N168" s="128"/>
    </row>
    <row r="169" spans="1:14" ht="15.75" customHeight="1">
      <c r="A169" s="133">
        <v>51</v>
      </c>
      <c r="B169" s="127" t="s">
        <v>76</v>
      </c>
      <c r="C169" s="127" t="s">
        <v>15</v>
      </c>
      <c r="D169" s="127" t="s">
        <v>85</v>
      </c>
      <c r="E169" s="127" t="s">
        <v>84</v>
      </c>
      <c r="F169" s="127">
        <v>1.2244999999999999E-4</v>
      </c>
      <c r="G169" s="135" t="str">
        <f>D_Prem_Table[[#This Row],[Age]]&amp;";"&amp;D_Prem_Table[[#This Row],[Gender]]&amp;";"&amp;D_Prem_Table[[#This Row],[Smoking Status]]&amp;";"&amp;D_Prem_Table[[#This Row],[Bowtie Plan]]</f>
        <v>51;女性;非吸煙人士;人壽保</v>
      </c>
      <c r="J169" s="128"/>
      <c r="K169" s="129"/>
      <c r="L169" s="128"/>
      <c r="M169" s="128"/>
      <c r="N169" s="128"/>
    </row>
    <row r="170" spans="1:14" ht="15.75" customHeight="1">
      <c r="A170" s="133">
        <v>52</v>
      </c>
      <c r="B170" s="127" t="s">
        <v>76</v>
      </c>
      <c r="C170" s="127" t="s">
        <v>15</v>
      </c>
      <c r="D170" s="127" t="s">
        <v>85</v>
      </c>
      <c r="E170" s="127" t="s">
        <v>84</v>
      </c>
      <c r="F170" s="127">
        <v>1.3285E-4</v>
      </c>
      <c r="G170" s="135" t="str">
        <f>D_Prem_Table[[#This Row],[Age]]&amp;";"&amp;D_Prem_Table[[#This Row],[Gender]]&amp;";"&amp;D_Prem_Table[[#This Row],[Smoking Status]]&amp;";"&amp;D_Prem_Table[[#This Row],[Bowtie Plan]]</f>
        <v>52;女性;非吸煙人士;人壽保</v>
      </c>
      <c r="J170" s="128"/>
      <c r="K170" s="129"/>
      <c r="L170" s="128"/>
      <c r="M170" s="128"/>
      <c r="N170" s="128"/>
    </row>
    <row r="171" spans="1:14" ht="15.75" customHeight="1">
      <c r="A171" s="133">
        <v>53</v>
      </c>
      <c r="B171" s="127" t="s">
        <v>76</v>
      </c>
      <c r="C171" s="127" t="s">
        <v>15</v>
      </c>
      <c r="D171" s="127" t="s">
        <v>85</v>
      </c>
      <c r="E171" s="127" t="s">
        <v>84</v>
      </c>
      <c r="F171" s="127">
        <v>1.4417999999999999E-4</v>
      </c>
      <c r="G171" s="135" t="str">
        <f>D_Prem_Table[[#This Row],[Age]]&amp;";"&amp;D_Prem_Table[[#This Row],[Gender]]&amp;";"&amp;D_Prem_Table[[#This Row],[Smoking Status]]&amp;";"&amp;D_Prem_Table[[#This Row],[Bowtie Plan]]</f>
        <v>53;女性;非吸煙人士;人壽保</v>
      </c>
      <c r="J171" s="128"/>
      <c r="K171" s="129"/>
      <c r="L171" s="128"/>
      <c r="M171" s="128"/>
      <c r="N171" s="128"/>
    </row>
    <row r="172" spans="1:14" ht="15.75" customHeight="1">
      <c r="A172" s="133">
        <v>54</v>
      </c>
      <c r="B172" s="127" t="s">
        <v>76</v>
      </c>
      <c r="C172" s="127" t="s">
        <v>15</v>
      </c>
      <c r="D172" s="127" t="s">
        <v>85</v>
      </c>
      <c r="E172" s="127" t="s">
        <v>84</v>
      </c>
      <c r="F172" s="127">
        <v>1.5642E-4</v>
      </c>
      <c r="G172" s="135" t="str">
        <f>D_Prem_Table[[#This Row],[Age]]&amp;";"&amp;D_Prem_Table[[#This Row],[Gender]]&amp;";"&amp;D_Prem_Table[[#This Row],[Smoking Status]]&amp;";"&amp;D_Prem_Table[[#This Row],[Bowtie Plan]]</f>
        <v>54;女性;非吸煙人士;人壽保</v>
      </c>
      <c r="J172" s="128"/>
      <c r="K172" s="129"/>
      <c r="L172" s="128"/>
      <c r="M172" s="128"/>
      <c r="N172" s="128"/>
    </row>
    <row r="173" spans="1:14" ht="15.75" customHeight="1">
      <c r="A173" s="133">
        <v>55</v>
      </c>
      <c r="B173" s="127" t="s">
        <v>76</v>
      </c>
      <c r="C173" s="127" t="s">
        <v>15</v>
      </c>
      <c r="D173" s="127" t="s">
        <v>85</v>
      </c>
      <c r="E173" s="127" t="s">
        <v>84</v>
      </c>
      <c r="F173" s="127">
        <v>1.6985000000000001E-4</v>
      </c>
      <c r="G173" s="135" t="str">
        <f>D_Prem_Table[[#This Row],[Age]]&amp;";"&amp;D_Prem_Table[[#This Row],[Gender]]&amp;";"&amp;D_Prem_Table[[#This Row],[Smoking Status]]&amp;";"&amp;D_Prem_Table[[#This Row],[Bowtie Plan]]</f>
        <v>55;女性;非吸煙人士;人壽保</v>
      </c>
      <c r="J173" s="128"/>
      <c r="K173" s="129"/>
      <c r="L173" s="128"/>
      <c r="M173" s="128"/>
      <c r="N173" s="128"/>
    </row>
    <row r="174" spans="1:14" ht="15.75" customHeight="1">
      <c r="A174" s="133">
        <v>56</v>
      </c>
      <c r="B174" s="127" t="s">
        <v>76</v>
      </c>
      <c r="C174" s="127" t="s">
        <v>15</v>
      </c>
      <c r="D174" s="127" t="s">
        <v>85</v>
      </c>
      <c r="E174" s="127" t="s">
        <v>84</v>
      </c>
      <c r="F174" s="127">
        <v>1.8467000000000001E-4</v>
      </c>
      <c r="G174" s="135" t="str">
        <f>D_Prem_Table[[#This Row],[Age]]&amp;";"&amp;D_Prem_Table[[#This Row],[Gender]]&amp;";"&amp;D_Prem_Table[[#This Row],[Smoking Status]]&amp;";"&amp;D_Prem_Table[[#This Row],[Bowtie Plan]]</f>
        <v>56;女性;非吸煙人士;人壽保</v>
      </c>
      <c r="J174" s="128"/>
      <c r="K174" s="129"/>
      <c r="L174" s="128"/>
      <c r="M174" s="128"/>
      <c r="N174" s="128"/>
    </row>
    <row r="175" spans="1:14" ht="15.75" customHeight="1">
      <c r="A175" s="133">
        <v>57</v>
      </c>
      <c r="B175" s="127" t="s">
        <v>76</v>
      </c>
      <c r="C175" s="127" t="s">
        <v>15</v>
      </c>
      <c r="D175" s="127" t="s">
        <v>85</v>
      </c>
      <c r="E175" s="127" t="s">
        <v>84</v>
      </c>
      <c r="F175" s="127">
        <v>2.0061999999999999E-4</v>
      </c>
      <c r="G175" s="135" t="str">
        <f>D_Prem_Table[[#This Row],[Age]]&amp;";"&amp;D_Prem_Table[[#This Row],[Gender]]&amp;";"&amp;D_Prem_Table[[#This Row],[Smoking Status]]&amp;";"&amp;D_Prem_Table[[#This Row],[Bowtie Plan]]</f>
        <v>57;女性;非吸煙人士;人壽保</v>
      </c>
      <c r="J175" s="128"/>
      <c r="K175" s="129"/>
      <c r="L175" s="128"/>
      <c r="M175" s="128"/>
      <c r="N175" s="128"/>
    </row>
    <row r="176" spans="1:14" ht="15.75" customHeight="1">
      <c r="A176" s="133">
        <v>58</v>
      </c>
      <c r="B176" s="127" t="s">
        <v>76</v>
      </c>
      <c r="C176" s="127" t="s">
        <v>15</v>
      </c>
      <c r="D176" s="127" t="s">
        <v>85</v>
      </c>
      <c r="E176" s="127" t="s">
        <v>84</v>
      </c>
      <c r="F176" s="127">
        <v>2.1783999999999999E-4</v>
      </c>
      <c r="G176" s="135" t="str">
        <f>D_Prem_Table[[#This Row],[Age]]&amp;";"&amp;D_Prem_Table[[#This Row],[Gender]]&amp;";"&amp;D_Prem_Table[[#This Row],[Smoking Status]]&amp;";"&amp;D_Prem_Table[[#This Row],[Bowtie Plan]]</f>
        <v>58;女性;非吸煙人士;人壽保</v>
      </c>
      <c r="J176" s="128"/>
      <c r="K176" s="129"/>
      <c r="L176" s="128"/>
      <c r="M176" s="128"/>
      <c r="N176" s="128"/>
    </row>
    <row r="177" spans="1:14" ht="15.75" customHeight="1">
      <c r="A177" s="133">
        <v>59</v>
      </c>
      <c r="B177" s="127" t="s">
        <v>76</v>
      </c>
      <c r="C177" s="127" t="s">
        <v>15</v>
      </c>
      <c r="D177" s="127" t="s">
        <v>85</v>
      </c>
      <c r="E177" s="127" t="s">
        <v>84</v>
      </c>
      <c r="F177" s="127">
        <v>2.3661E-4</v>
      </c>
      <c r="G177" s="135" t="str">
        <f>D_Prem_Table[[#This Row],[Age]]&amp;";"&amp;D_Prem_Table[[#This Row],[Gender]]&amp;";"&amp;D_Prem_Table[[#This Row],[Smoking Status]]&amp;";"&amp;D_Prem_Table[[#This Row],[Bowtie Plan]]</f>
        <v>59;女性;非吸煙人士;人壽保</v>
      </c>
      <c r="J177" s="128"/>
      <c r="K177" s="129"/>
      <c r="L177" s="128"/>
      <c r="M177" s="128"/>
      <c r="N177" s="128"/>
    </row>
    <row r="178" spans="1:14" ht="15.75" customHeight="1">
      <c r="A178" s="133">
        <v>60</v>
      </c>
      <c r="B178" s="127" t="s">
        <v>76</v>
      </c>
      <c r="C178" s="127" t="s">
        <v>15</v>
      </c>
      <c r="D178" s="127" t="s">
        <v>85</v>
      </c>
      <c r="E178" s="127" t="s">
        <v>84</v>
      </c>
      <c r="F178" s="127">
        <v>2.5787E-4</v>
      </c>
      <c r="G178" s="135" t="str">
        <f>D_Prem_Table[[#This Row],[Age]]&amp;";"&amp;D_Prem_Table[[#This Row],[Gender]]&amp;";"&amp;D_Prem_Table[[#This Row],[Smoking Status]]&amp;";"&amp;D_Prem_Table[[#This Row],[Bowtie Plan]]</f>
        <v>60;女性;非吸煙人士;人壽保</v>
      </c>
      <c r="J178" s="128"/>
      <c r="K178" s="129"/>
      <c r="L178" s="128"/>
      <c r="M178" s="128"/>
      <c r="N178" s="128"/>
    </row>
    <row r="179" spans="1:14" ht="15.75" customHeight="1">
      <c r="A179" s="133">
        <v>61</v>
      </c>
      <c r="B179" s="127" t="s">
        <v>76</v>
      </c>
      <c r="C179" s="127" t="s">
        <v>15</v>
      </c>
      <c r="D179" s="127" t="s">
        <v>85</v>
      </c>
      <c r="E179" s="127" t="s">
        <v>84</v>
      </c>
      <c r="F179" s="127">
        <v>2.8989E-4</v>
      </c>
      <c r="G179" s="135" t="str">
        <f>D_Prem_Table[[#This Row],[Age]]&amp;";"&amp;D_Prem_Table[[#This Row],[Gender]]&amp;";"&amp;D_Prem_Table[[#This Row],[Smoking Status]]&amp;";"&amp;D_Prem_Table[[#This Row],[Bowtie Plan]]</f>
        <v>61;女性;非吸煙人士;人壽保</v>
      </c>
      <c r="J179" s="128"/>
      <c r="K179" s="129"/>
      <c r="L179" s="128"/>
      <c r="M179" s="128"/>
      <c r="N179" s="128"/>
    </row>
    <row r="180" spans="1:14" ht="15.75" customHeight="1">
      <c r="A180" s="133">
        <v>62</v>
      </c>
      <c r="B180" s="127" t="s">
        <v>76</v>
      </c>
      <c r="C180" s="127" t="s">
        <v>15</v>
      </c>
      <c r="D180" s="127" t="s">
        <v>85</v>
      </c>
      <c r="E180" s="127" t="s">
        <v>84</v>
      </c>
      <c r="F180" s="127">
        <v>3.2825999999999998E-4</v>
      </c>
      <c r="G180" s="135" t="str">
        <f>D_Prem_Table[[#This Row],[Age]]&amp;";"&amp;D_Prem_Table[[#This Row],[Gender]]&amp;";"&amp;D_Prem_Table[[#This Row],[Smoking Status]]&amp;";"&amp;D_Prem_Table[[#This Row],[Bowtie Plan]]</f>
        <v>62;女性;非吸煙人士;人壽保</v>
      </c>
      <c r="J180" s="128"/>
      <c r="K180" s="129"/>
      <c r="L180" s="128"/>
      <c r="M180" s="128"/>
      <c r="N180" s="128"/>
    </row>
    <row r="181" spans="1:14" ht="15.75" customHeight="1">
      <c r="A181" s="133">
        <v>63</v>
      </c>
      <c r="B181" s="127" t="s">
        <v>76</v>
      </c>
      <c r="C181" s="127" t="s">
        <v>15</v>
      </c>
      <c r="D181" s="127" t="s">
        <v>85</v>
      </c>
      <c r="E181" s="127" t="s">
        <v>84</v>
      </c>
      <c r="F181" s="127">
        <v>3.7524999999999999E-4</v>
      </c>
      <c r="G181" s="135" t="str">
        <f>D_Prem_Table[[#This Row],[Age]]&amp;";"&amp;D_Prem_Table[[#This Row],[Gender]]&amp;";"&amp;D_Prem_Table[[#This Row],[Smoking Status]]&amp;";"&amp;D_Prem_Table[[#This Row],[Bowtie Plan]]</f>
        <v>63;女性;非吸煙人士;人壽保</v>
      </c>
      <c r="J181" s="128"/>
      <c r="K181" s="129"/>
      <c r="L181" s="128"/>
      <c r="M181" s="128"/>
      <c r="N181" s="128"/>
    </row>
    <row r="182" spans="1:14" ht="15.75" customHeight="1">
      <c r="A182" s="133">
        <v>64</v>
      </c>
      <c r="B182" s="127" t="s">
        <v>76</v>
      </c>
      <c r="C182" s="127" t="s">
        <v>15</v>
      </c>
      <c r="D182" s="127" t="s">
        <v>85</v>
      </c>
      <c r="E182" s="127" t="s">
        <v>84</v>
      </c>
      <c r="F182" s="127">
        <v>4.3283999999999998E-4</v>
      </c>
      <c r="G182" s="135" t="str">
        <f>D_Prem_Table[[#This Row],[Age]]&amp;";"&amp;D_Prem_Table[[#This Row],[Gender]]&amp;";"&amp;D_Prem_Table[[#This Row],[Smoking Status]]&amp;";"&amp;D_Prem_Table[[#This Row],[Bowtie Plan]]</f>
        <v>64;女性;非吸煙人士;人壽保</v>
      </c>
      <c r="J182" s="128"/>
      <c r="K182" s="129"/>
      <c r="L182" s="128"/>
      <c r="M182" s="128"/>
      <c r="N182" s="128"/>
    </row>
    <row r="183" spans="1:14" ht="15.75" customHeight="1">
      <c r="A183" s="133">
        <v>65</v>
      </c>
      <c r="B183" s="127" t="s">
        <v>76</v>
      </c>
      <c r="C183" s="127" t="s">
        <v>15</v>
      </c>
      <c r="D183" s="127" t="s">
        <v>85</v>
      </c>
      <c r="E183" s="127" t="s">
        <v>84</v>
      </c>
      <c r="F183" s="127">
        <v>5.0270999999999996E-4</v>
      </c>
      <c r="G183" s="135" t="str">
        <f>D_Prem_Table[[#This Row],[Age]]&amp;";"&amp;D_Prem_Table[[#This Row],[Gender]]&amp;";"&amp;D_Prem_Table[[#This Row],[Smoking Status]]&amp;";"&amp;D_Prem_Table[[#This Row],[Bowtie Plan]]</f>
        <v>65;女性;非吸煙人士;人壽保</v>
      </c>
      <c r="J183" s="128"/>
      <c r="K183" s="129"/>
      <c r="L183" s="128"/>
      <c r="M183" s="128"/>
      <c r="N183" s="128"/>
    </row>
    <row r="184" spans="1:14" ht="15.75" customHeight="1">
      <c r="A184" s="133">
        <v>66</v>
      </c>
      <c r="B184" s="127" t="s">
        <v>76</v>
      </c>
      <c r="C184" s="127" t="s">
        <v>15</v>
      </c>
      <c r="D184" s="127" t="s">
        <v>85</v>
      </c>
      <c r="E184" s="127" t="s">
        <v>84</v>
      </c>
      <c r="F184" s="127">
        <v>5.7901000000000003E-4</v>
      </c>
      <c r="G184" s="135" t="str">
        <f>D_Prem_Table[[#This Row],[Age]]&amp;";"&amp;D_Prem_Table[[#This Row],[Gender]]&amp;";"&amp;D_Prem_Table[[#This Row],[Smoking Status]]&amp;";"&amp;D_Prem_Table[[#This Row],[Bowtie Plan]]</f>
        <v>66;女性;非吸煙人士;人壽保</v>
      </c>
      <c r="J184" s="128"/>
      <c r="K184" s="129"/>
      <c r="L184" s="128"/>
      <c r="M184" s="128"/>
      <c r="N184" s="128"/>
    </row>
    <row r="185" spans="1:14" ht="15.75" customHeight="1">
      <c r="A185" s="133">
        <v>67</v>
      </c>
      <c r="B185" s="127" t="s">
        <v>76</v>
      </c>
      <c r="C185" s="127" t="s">
        <v>15</v>
      </c>
      <c r="D185" s="127" t="s">
        <v>85</v>
      </c>
      <c r="E185" s="127" t="s">
        <v>84</v>
      </c>
      <c r="F185" s="127">
        <v>6.6993E-4</v>
      </c>
      <c r="G185" s="135" t="str">
        <f>D_Prem_Table[[#This Row],[Age]]&amp;";"&amp;D_Prem_Table[[#This Row],[Gender]]&amp;";"&amp;D_Prem_Table[[#This Row],[Smoking Status]]&amp;";"&amp;D_Prem_Table[[#This Row],[Bowtie Plan]]</f>
        <v>67;女性;非吸煙人士;人壽保</v>
      </c>
      <c r="J185" s="128"/>
      <c r="K185" s="129"/>
      <c r="L185" s="128"/>
      <c r="M185" s="128"/>
      <c r="N185" s="128"/>
    </row>
    <row r="186" spans="1:14" ht="15.75" customHeight="1">
      <c r="A186" s="133">
        <v>68</v>
      </c>
      <c r="B186" s="127" t="s">
        <v>76</v>
      </c>
      <c r="C186" s="127" t="s">
        <v>15</v>
      </c>
      <c r="D186" s="127" t="s">
        <v>85</v>
      </c>
      <c r="E186" s="127" t="s">
        <v>84</v>
      </c>
      <c r="F186" s="127">
        <v>7.7782000000000003E-4</v>
      </c>
      <c r="G186" s="135" t="str">
        <f>D_Prem_Table[[#This Row],[Age]]&amp;";"&amp;D_Prem_Table[[#This Row],[Gender]]&amp;";"&amp;D_Prem_Table[[#This Row],[Smoking Status]]&amp;";"&amp;D_Prem_Table[[#This Row],[Bowtie Plan]]</f>
        <v>68;女性;非吸煙人士;人壽保</v>
      </c>
      <c r="J186" s="128"/>
      <c r="K186" s="129"/>
      <c r="L186" s="128"/>
      <c r="M186" s="128"/>
      <c r="N186" s="128"/>
    </row>
    <row r="187" spans="1:14" ht="15.75" customHeight="1">
      <c r="A187" s="133">
        <v>69</v>
      </c>
      <c r="B187" s="127" t="s">
        <v>76</v>
      </c>
      <c r="C187" s="127" t="s">
        <v>15</v>
      </c>
      <c r="D187" s="127" t="s">
        <v>85</v>
      </c>
      <c r="E187" s="127" t="s">
        <v>84</v>
      </c>
      <c r="F187" s="127">
        <v>9.0372E-4</v>
      </c>
      <c r="G187" s="135" t="str">
        <f>D_Prem_Table[[#This Row],[Age]]&amp;";"&amp;D_Prem_Table[[#This Row],[Gender]]&amp;";"&amp;D_Prem_Table[[#This Row],[Smoking Status]]&amp;";"&amp;D_Prem_Table[[#This Row],[Bowtie Plan]]</f>
        <v>69;女性;非吸煙人士;人壽保</v>
      </c>
      <c r="J187" s="128"/>
      <c r="K187" s="129"/>
      <c r="L187" s="128"/>
      <c r="M187" s="128"/>
      <c r="N187" s="128"/>
    </row>
    <row r="188" spans="1:14" ht="15.75" customHeight="1">
      <c r="A188" s="133">
        <v>70</v>
      </c>
      <c r="B188" s="127" t="s">
        <v>76</v>
      </c>
      <c r="C188" s="127" t="s">
        <v>15</v>
      </c>
      <c r="D188" s="127" t="s">
        <v>85</v>
      </c>
      <c r="E188" s="127" t="s">
        <v>84</v>
      </c>
      <c r="F188" s="127">
        <v>1.05054E-3</v>
      </c>
      <c r="G188" s="135" t="str">
        <f>D_Prem_Table[[#This Row],[Age]]&amp;";"&amp;D_Prem_Table[[#This Row],[Gender]]&amp;";"&amp;D_Prem_Table[[#This Row],[Smoking Status]]&amp;";"&amp;D_Prem_Table[[#This Row],[Bowtie Plan]]</f>
        <v>70;女性;非吸煙人士;人壽保</v>
      </c>
      <c r="J188" s="128"/>
      <c r="K188" s="129"/>
      <c r="L188" s="128"/>
      <c r="M188" s="128"/>
      <c r="N188" s="128"/>
    </row>
    <row r="189" spans="1:14" ht="15.75" customHeight="1">
      <c r="A189" s="133">
        <v>71</v>
      </c>
      <c r="B189" s="127" t="s">
        <v>76</v>
      </c>
      <c r="C189" s="127" t="s">
        <v>15</v>
      </c>
      <c r="D189" s="127" t="s">
        <v>85</v>
      </c>
      <c r="E189" s="127" t="s">
        <v>84</v>
      </c>
      <c r="F189" s="127">
        <v>1.1975600000000001E-3</v>
      </c>
      <c r="G189" s="135" t="str">
        <f>D_Prem_Table[[#This Row],[Age]]&amp;";"&amp;D_Prem_Table[[#This Row],[Gender]]&amp;";"&amp;D_Prem_Table[[#This Row],[Smoking Status]]&amp;";"&amp;D_Prem_Table[[#This Row],[Bowtie Plan]]</f>
        <v>71;女性;非吸煙人士;人壽保</v>
      </c>
      <c r="J189" s="128"/>
      <c r="K189" s="129"/>
      <c r="L189" s="128"/>
      <c r="M189" s="128"/>
      <c r="N189" s="128"/>
    </row>
    <row r="190" spans="1:14" ht="15.75" customHeight="1">
      <c r="A190" s="133">
        <v>72</v>
      </c>
      <c r="B190" s="127" t="s">
        <v>76</v>
      </c>
      <c r="C190" s="127" t="s">
        <v>15</v>
      </c>
      <c r="D190" s="127" t="s">
        <v>85</v>
      </c>
      <c r="E190" s="127" t="s">
        <v>84</v>
      </c>
      <c r="F190" s="127">
        <v>1.36473E-3</v>
      </c>
      <c r="G190" s="135" t="str">
        <f>D_Prem_Table[[#This Row],[Age]]&amp;";"&amp;D_Prem_Table[[#This Row],[Gender]]&amp;";"&amp;D_Prem_Table[[#This Row],[Smoking Status]]&amp;";"&amp;D_Prem_Table[[#This Row],[Bowtie Plan]]</f>
        <v>72;女性;非吸煙人士;人壽保</v>
      </c>
      <c r="J190" s="128"/>
      <c r="K190" s="129"/>
      <c r="L190" s="128"/>
      <c r="M190" s="128"/>
      <c r="N190" s="128"/>
    </row>
    <row r="191" spans="1:14" ht="15.75" customHeight="1">
      <c r="A191" s="133">
        <v>73</v>
      </c>
      <c r="B191" s="127" t="s">
        <v>76</v>
      </c>
      <c r="C191" s="127" t="s">
        <v>15</v>
      </c>
      <c r="D191" s="127" t="s">
        <v>85</v>
      </c>
      <c r="E191" s="127" t="s">
        <v>84</v>
      </c>
      <c r="F191" s="127">
        <v>1.55558E-3</v>
      </c>
      <c r="G191" s="135" t="str">
        <f>D_Prem_Table[[#This Row],[Age]]&amp;";"&amp;D_Prem_Table[[#This Row],[Gender]]&amp;";"&amp;D_Prem_Table[[#This Row],[Smoking Status]]&amp;";"&amp;D_Prem_Table[[#This Row],[Bowtie Plan]]</f>
        <v>73;女性;非吸煙人士;人壽保</v>
      </c>
      <c r="J191" s="128"/>
      <c r="K191" s="129"/>
      <c r="L191" s="128"/>
      <c r="M191" s="128"/>
      <c r="N191" s="128"/>
    </row>
    <row r="192" spans="1:14" ht="15.75" customHeight="1">
      <c r="A192" s="133">
        <v>74</v>
      </c>
      <c r="B192" s="127" t="s">
        <v>76</v>
      </c>
      <c r="C192" s="127" t="s">
        <v>15</v>
      </c>
      <c r="D192" s="127" t="s">
        <v>85</v>
      </c>
      <c r="E192" s="127" t="s">
        <v>84</v>
      </c>
      <c r="F192" s="127">
        <v>1.7729E-3</v>
      </c>
      <c r="G192" s="135" t="str">
        <f>D_Prem_Table[[#This Row],[Age]]&amp;";"&amp;D_Prem_Table[[#This Row],[Gender]]&amp;";"&amp;D_Prem_Table[[#This Row],[Smoking Status]]&amp;";"&amp;D_Prem_Table[[#This Row],[Bowtie Plan]]</f>
        <v>74;女性;非吸煙人士;人壽保</v>
      </c>
      <c r="J192" s="128"/>
      <c r="K192" s="129"/>
      <c r="L192" s="128"/>
      <c r="M192" s="128"/>
      <c r="N192" s="128"/>
    </row>
    <row r="193" spans="1:14" ht="15.75" customHeight="1">
      <c r="A193" s="133">
        <v>75</v>
      </c>
      <c r="B193" s="127" t="s">
        <v>76</v>
      </c>
      <c r="C193" s="127" t="s">
        <v>15</v>
      </c>
      <c r="D193" s="127" t="s">
        <v>85</v>
      </c>
      <c r="E193" s="127" t="s">
        <v>84</v>
      </c>
      <c r="F193" s="127">
        <v>2.0204200000000002E-3</v>
      </c>
      <c r="G193" s="135" t="str">
        <f>D_Prem_Table[[#This Row],[Age]]&amp;";"&amp;D_Prem_Table[[#This Row],[Gender]]&amp;";"&amp;D_Prem_Table[[#This Row],[Smoking Status]]&amp;";"&amp;D_Prem_Table[[#This Row],[Bowtie Plan]]</f>
        <v>75;女性;非吸煙人士;人壽保</v>
      </c>
      <c r="J193" s="128"/>
      <c r="K193" s="129"/>
      <c r="L193" s="128"/>
      <c r="M193" s="128"/>
      <c r="N193" s="128"/>
    </row>
    <row r="194" spans="1:14" ht="15.75" customHeight="1">
      <c r="A194" s="133">
        <v>76</v>
      </c>
      <c r="B194" s="127" t="s">
        <v>76</v>
      </c>
      <c r="C194" s="127" t="s">
        <v>15</v>
      </c>
      <c r="D194" s="127" t="s">
        <v>85</v>
      </c>
      <c r="E194" s="127" t="s">
        <v>84</v>
      </c>
      <c r="F194" s="127">
        <v>2.2943E-3</v>
      </c>
      <c r="G194" s="135" t="str">
        <f>D_Prem_Table[[#This Row],[Age]]&amp;";"&amp;D_Prem_Table[[#This Row],[Gender]]&amp;";"&amp;D_Prem_Table[[#This Row],[Smoking Status]]&amp;";"&amp;D_Prem_Table[[#This Row],[Bowtie Plan]]</f>
        <v>76;女性;非吸煙人士;人壽保</v>
      </c>
      <c r="J194" s="128"/>
      <c r="K194" s="129"/>
      <c r="L194" s="128"/>
      <c r="M194" s="128"/>
      <c r="N194" s="128"/>
    </row>
    <row r="195" spans="1:14" ht="15.75" customHeight="1">
      <c r="A195" s="133">
        <v>77</v>
      </c>
      <c r="B195" s="127" t="s">
        <v>76</v>
      </c>
      <c r="C195" s="127" t="s">
        <v>15</v>
      </c>
      <c r="D195" s="127" t="s">
        <v>85</v>
      </c>
      <c r="E195" s="127" t="s">
        <v>84</v>
      </c>
      <c r="F195" s="127">
        <v>2.6059E-3</v>
      </c>
      <c r="G195" s="135" t="str">
        <f>D_Prem_Table[[#This Row],[Age]]&amp;";"&amp;D_Prem_Table[[#This Row],[Gender]]&amp;";"&amp;D_Prem_Table[[#This Row],[Smoking Status]]&amp;";"&amp;D_Prem_Table[[#This Row],[Bowtie Plan]]</f>
        <v>77;女性;非吸煙人士;人壽保</v>
      </c>
      <c r="J195" s="128"/>
      <c r="K195" s="129"/>
      <c r="L195" s="128"/>
      <c r="M195" s="128"/>
      <c r="N195" s="128"/>
    </row>
    <row r="196" spans="1:14" ht="15.75" customHeight="1">
      <c r="A196" s="133">
        <v>78</v>
      </c>
      <c r="B196" s="127" t="s">
        <v>76</v>
      </c>
      <c r="C196" s="127" t="s">
        <v>15</v>
      </c>
      <c r="D196" s="127" t="s">
        <v>85</v>
      </c>
      <c r="E196" s="127" t="s">
        <v>84</v>
      </c>
      <c r="F196" s="127">
        <v>2.9595699999999999E-3</v>
      </c>
      <c r="G196" s="135" t="str">
        <f>D_Prem_Table[[#This Row],[Age]]&amp;";"&amp;D_Prem_Table[[#This Row],[Gender]]&amp;";"&amp;D_Prem_Table[[#This Row],[Smoking Status]]&amp;";"&amp;D_Prem_Table[[#This Row],[Bowtie Plan]]</f>
        <v>78;女性;非吸煙人士;人壽保</v>
      </c>
      <c r="J196" s="128"/>
      <c r="K196" s="129"/>
      <c r="L196" s="128"/>
      <c r="M196" s="128"/>
      <c r="N196" s="128"/>
    </row>
    <row r="197" spans="1:14" ht="15.75" customHeight="1">
      <c r="A197" s="133">
        <v>79</v>
      </c>
      <c r="B197" s="127" t="s">
        <v>76</v>
      </c>
      <c r="C197" s="127" t="s">
        <v>15</v>
      </c>
      <c r="D197" s="127" t="s">
        <v>85</v>
      </c>
      <c r="E197" s="127" t="s">
        <v>84</v>
      </c>
      <c r="F197" s="127">
        <v>3.36105E-3</v>
      </c>
      <c r="G197" s="135" t="str">
        <f>D_Prem_Table[[#This Row],[Age]]&amp;";"&amp;D_Prem_Table[[#This Row],[Gender]]&amp;";"&amp;D_Prem_Table[[#This Row],[Smoking Status]]&amp;";"&amp;D_Prem_Table[[#This Row],[Bowtie Plan]]</f>
        <v>79;女性;非吸煙人士;人壽保</v>
      </c>
      <c r="J197" s="128"/>
      <c r="K197" s="129"/>
      <c r="L197" s="128"/>
      <c r="M197" s="128"/>
      <c r="N197" s="128"/>
    </row>
    <row r="198" spans="1:14" ht="15.75" customHeight="1">
      <c r="A198" s="133">
        <v>80</v>
      </c>
      <c r="B198" s="127" t="s">
        <v>76</v>
      </c>
      <c r="C198" s="127" t="s">
        <v>15</v>
      </c>
      <c r="D198" s="127" t="s">
        <v>85</v>
      </c>
      <c r="E198" s="127" t="s">
        <v>84</v>
      </c>
      <c r="F198" s="127">
        <v>3.7966499999999999E-3</v>
      </c>
      <c r="G198" s="135" t="str">
        <f>D_Prem_Table[[#This Row],[Age]]&amp;";"&amp;D_Prem_Table[[#This Row],[Gender]]&amp;";"&amp;D_Prem_Table[[#This Row],[Smoking Status]]&amp;";"&amp;D_Prem_Table[[#This Row],[Bowtie Plan]]</f>
        <v>80;女性;非吸煙人士;人壽保</v>
      </c>
      <c r="J198" s="128"/>
      <c r="K198" s="129"/>
      <c r="L198" s="128"/>
      <c r="M198" s="128"/>
      <c r="N198" s="128"/>
    </row>
    <row r="199" spans="1:14" ht="15.75" customHeight="1">
      <c r="A199" s="133">
        <v>81</v>
      </c>
      <c r="B199" s="127" t="s">
        <v>76</v>
      </c>
      <c r="C199" s="127" t="s">
        <v>15</v>
      </c>
      <c r="D199" s="127" t="s">
        <v>85</v>
      </c>
      <c r="E199" s="127" t="s">
        <v>84</v>
      </c>
      <c r="F199" s="127">
        <v>4.2825700000000003E-3</v>
      </c>
      <c r="G199" s="135" t="str">
        <f>D_Prem_Table[[#This Row],[Age]]&amp;";"&amp;D_Prem_Table[[#This Row],[Gender]]&amp;";"&amp;D_Prem_Table[[#This Row],[Smoking Status]]&amp;";"&amp;D_Prem_Table[[#This Row],[Bowtie Plan]]</f>
        <v>81;女性;非吸煙人士;人壽保</v>
      </c>
      <c r="J199" s="128"/>
      <c r="K199" s="129"/>
      <c r="L199" s="128"/>
      <c r="M199" s="128"/>
      <c r="N199" s="128"/>
    </row>
    <row r="200" spans="1:14" ht="15.75" customHeight="1">
      <c r="A200" s="133">
        <v>82</v>
      </c>
      <c r="B200" s="127" t="s">
        <v>76</v>
      </c>
      <c r="C200" s="127" t="s">
        <v>15</v>
      </c>
      <c r="D200" s="127" t="s">
        <v>85</v>
      </c>
      <c r="E200" s="127" t="s">
        <v>84</v>
      </c>
      <c r="F200" s="127">
        <v>4.81717E-3</v>
      </c>
      <c r="G200" s="135" t="str">
        <f>D_Prem_Table[[#This Row],[Age]]&amp;";"&amp;D_Prem_Table[[#This Row],[Gender]]&amp;";"&amp;D_Prem_Table[[#This Row],[Smoking Status]]&amp;";"&amp;D_Prem_Table[[#This Row],[Bowtie Plan]]</f>
        <v>82;女性;非吸煙人士;人壽保</v>
      </c>
      <c r="J200" s="128"/>
      <c r="K200" s="129"/>
      <c r="L200" s="128"/>
      <c r="M200" s="128"/>
      <c r="N200" s="128"/>
    </row>
    <row r="201" spans="1:14" ht="15.75" customHeight="1">
      <c r="A201" s="133">
        <v>83</v>
      </c>
      <c r="B201" s="127" t="s">
        <v>76</v>
      </c>
      <c r="C201" s="127" t="s">
        <v>15</v>
      </c>
      <c r="D201" s="127" t="s">
        <v>85</v>
      </c>
      <c r="E201" s="127" t="s">
        <v>84</v>
      </c>
      <c r="F201" s="127">
        <v>5.4004500000000002E-3</v>
      </c>
      <c r="G201" s="135" t="str">
        <f>D_Prem_Table[[#This Row],[Age]]&amp;";"&amp;D_Prem_Table[[#This Row],[Gender]]&amp;";"&amp;D_Prem_Table[[#This Row],[Smoking Status]]&amp;";"&amp;D_Prem_Table[[#This Row],[Bowtie Plan]]</f>
        <v>83;女性;非吸煙人士;人壽保</v>
      </c>
      <c r="J201" s="128"/>
      <c r="K201" s="129"/>
      <c r="L201" s="128"/>
      <c r="M201" s="128"/>
      <c r="N201" s="128"/>
    </row>
    <row r="202" spans="1:14" ht="15.75" customHeight="1">
      <c r="A202" s="133">
        <v>84</v>
      </c>
      <c r="B202" s="127" t="s">
        <v>76</v>
      </c>
      <c r="C202" s="127" t="s">
        <v>15</v>
      </c>
      <c r="D202" s="127" t="s">
        <v>85</v>
      </c>
      <c r="E202" s="127" t="s">
        <v>84</v>
      </c>
      <c r="F202" s="127">
        <v>6.03405E-3</v>
      </c>
      <c r="G202" s="135" t="str">
        <f>D_Prem_Table[[#This Row],[Age]]&amp;";"&amp;D_Prem_Table[[#This Row],[Gender]]&amp;";"&amp;D_Prem_Table[[#This Row],[Smoking Status]]&amp;";"&amp;D_Prem_Table[[#This Row],[Bowtie Plan]]</f>
        <v>84;女性;非吸煙人士;人壽保</v>
      </c>
      <c r="J202" s="128"/>
      <c r="K202" s="129"/>
      <c r="L202" s="128"/>
      <c r="M202" s="128"/>
      <c r="N202" s="128"/>
    </row>
    <row r="203" spans="1:14" ht="15.75" customHeight="1">
      <c r="A203" s="133">
        <v>18</v>
      </c>
      <c r="B203" s="127" t="s">
        <v>76</v>
      </c>
      <c r="C203" s="127" t="s">
        <v>74</v>
      </c>
      <c r="D203" s="127" t="s">
        <v>85</v>
      </c>
      <c r="E203" s="127" t="s">
        <v>84</v>
      </c>
      <c r="F203" s="127">
        <v>3.7750000000000003E-5</v>
      </c>
      <c r="G203" s="135" t="str">
        <f>D_Prem_Table[[#This Row],[Age]]&amp;";"&amp;D_Prem_Table[[#This Row],[Gender]]&amp;";"&amp;D_Prem_Table[[#This Row],[Smoking Status]]&amp;";"&amp;D_Prem_Table[[#This Row],[Bowtie Plan]]</f>
        <v>18;女性;吸煙人士;人壽保</v>
      </c>
      <c r="J203" s="128"/>
      <c r="K203" s="129"/>
      <c r="L203" s="128"/>
      <c r="M203" s="128"/>
      <c r="N203" s="128"/>
    </row>
    <row r="204" spans="1:14" ht="15.75" customHeight="1">
      <c r="A204" s="133">
        <v>19</v>
      </c>
      <c r="B204" s="127" t="s">
        <v>76</v>
      </c>
      <c r="C204" s="127" t="s">
        <v>74</v>
      </c>
      <c r="D204" s="127" t="s">
        <v>85</v>
      </c>
      <c r="E204" s="127" t="s">
        <v>84</v>
      </c>
      <c r="F204" s="127">
        <v>3.9119999999999998E-5</v>
      </c>
      <c r="G204" s="135" t="str">
        <f>D_Prem_Table[[#This Row],[Age]]&amp;";"&amp;D_Prem_Table[[#This Row],[Gender]]&amp;";"&amp;D_Prem_Table[[#This Row],[Smoking Status]]&amp;";"&amp;D_Prem_Table[[#This Row],[Bowtie Plan]]</f>
        <v>19;女性;吸煙人士;人壽保</v>
      </c>
      <c r="J204" s="128"/>
      <c r="K204" s="129"/>
      <c r="L204" s="128"/>
      <c r="M204" s="128"/>
      <c r="N204" s="128"/>
    </row>
    <row r="205" spans="1:14" ht="15.75" customHeight="1">
      <c r="A205" s="133">
        <v>20</v>
      </c>
      <c r="B205" s="127" t="s">
        <v>76</v>
      </c>
      <c r="C205" s="127" t="s">
        <v>74</v>
      </c>
      <c r="D205" s="127" t="s">
        <v>85</v>
      </c>
      <c r="E205" s="127" t="s">
        <v>84</v>
      </c>
      <c r="F205" s="127">
        <v>3.9959999999999997E-5</v>
      </c>
      <c r="G205" s="135" t="str">
        <f>D_Prem_Table[[#This Row],[Age]]&amp;";"&amp;D_Prem_Table[[#This Row],[Gender]]&amp;";"&amp;D_Prem_Table[[#This Row],[Smoking Status]]&amp;";"&amp;D_Prem_Table[[#This Row],[Bowtie Plan]]</f>
        <v>20;女性;吸煙人士;人壽保</v>
      </c>
      <c r="J205" s="128"/>
      <c r="K205" s="129"/>
      <c r="L205" s="128"/>
      <c r="M205" s="128"/>
      <c r="N205" s="128"/>
    </row>
    <row r="206" spans="1:14" ht="15.75" customHeight="1">
      <c r="A206" s="133">
        <v>21</v>
      </c>
      <c r="B206" s="127" t="s">
        <v>76</v>
      </c>
      <c r="C206" s="127" t="s">
        <v>74</v>
      </c>
      <c r="D206" s="127" t="s">
        <v>85</v>
      </c>
      <c r="E206" s="127" t="s">
        <v>84</v>
      </c>
      <c r="F206" s="127">
        <v>4.1010000000000002E-5</v>
      </c>
      <c r="G206" s="135" t="str">
        <f>D_Prem_Table[[#This Row],[Age]]&amp;";"&amp;D_Prem_Table[[#This Row],[Gender]]&amp;";"&amp;D_Prem_Table[[#This Row],[Smoking Status]]&amp;";"&amp;D_Prem_Table[[#This Row],[Bowtie Plan]]</f>
        <v>21;女性;吸煙人士;人壽保</v>
      </c>
      <c r="J206" s="128"/>
      <c r="K206" s="129"/>
      <c r="L206" s="128"/>
      <c r="M206" s="128"/>
      <c r="N206" s="128"/>
    </row>
    <row r="207" spans="1:14" ht="15.75" customHeight="1">
      <c r="A207" s="133">
        <v>22</v>
      </c>
      <c r="B207" s="127" t="s">
        <v>76</v>
      </c>
      <c r="C207" s="127" t="s">
        <v>74</v>
      </c>
      <c r="D207" s="127" t="s">
        <v>85</v>
      </c>
      <c r="E207" s="127" t="s">
        <v>84</v>
      </c>
      <c r="F207" s="127">
        <v>4.2009999999999999E-5</v>
      </c>
      <c r="G207" s="135" t="str">
        <f>D_Prem_Table[[#This Row],[Age]]&amp;";"&amp;D_Prem_Table[[#This Row],[Gender]]&amp;";"&amp;D_Prem_Table[[#This Row],[Smoking Status]]&amp;";"&amp;D_Prem_Table[[#This Row],[Bowtie Plan]]</f>
        <v>22;女性;吸煙人士;人壽保</v>
      </c>
      <c r="J207" s="128"/>
      <c r="K207" s="129"/>
      <c r="L207" s="128"/>
      <c r="M207" s="128"/>
      <c r="N207" s="128"/>
    </row>
    <row r="208" spans="1:14" ht="15.75" customHeight="1">
      <c r="A208" s="133">
        <v>23</v>
      </c>
      <c r="B208" s="127" t="s">
        <v>76</v>
      </c>
      <c r="C208" s="127" t="s">
        <v>74</v>
      </c>
      <c r="D208" s="127" t="s">
        <v>85</v>
      </c>
      <c r="E208" s="127" t="s">
        <v>84</v>
      </c>
      <c r="F208" s="127">
        <v>4.2939999999999999E-5</v>
      </c>
      <c r="G208" s="135" t="str">
        <f>D_Prem_Table[[#This Row],[Age]]&amp;";"&amp;D_Prem_Table[[#This Row],[Gender]]&amp;";"&amp;D_Prem_Table[[#This Row],[Smoking Status]]&amp;";"&amp;D_Prem_Table[[#This Row],[Bowtie Plan]]</f>
        <v>23;女性;吸煙人士;人壽保</v>
      </c>
      <c r="J208" s="128"/>
      <c r="K208" s="129"/>
      <c r="L208" s="128"/>
      <c r="M208" s="128"/>
      <c r="N208" s="128"/>
    </row>
    <row r="209" spans="1:14" ht="15.75" customHeight="1">
      <c r="A209" s="133">
        <v>24</v>
      </c>
      <c r="B209" s="127" t="s">
        <v>76</v>
      </c>
      <c r="C209" s="127" t="s">
        <v>74</v>
      </c>
      <c r="D209" s="127" t="s">
        <v>85</v>
      </c>
      <c r="E209" s="127" t="s">
        <v>84</v>
      </c>
      <c r="F209" s="127">
        <v>4.4289999999999998E-5</v>
      </c>
      <c r="G209" s="135" t="str">
        <f>D_Prem_Table[[#This Row],[Age]]&amp;";"&amp;D_Prem_Table[[#This Row],[Gender]]&amp;";"&amp;D_Prem_Table[[#This Row],[Smoking Status]]&amp;";"&amp;D_Prem_Table[[#This Row],[Bowtie Plan]]</f>
        <v>24;女性;吸煙人士;人壽保</v>
      </c>
      <c r="J209" s="128"/>
      <c r="K209" s="129"/>
      <c r="L209" s="128"/>
      <c r="M209" s="128"/>
      <c r="N209" s="128"/>
    </row>
    <row r="210" spans="1:14" ht="15.75" customHeight="1">
      <c r="A210" s="133">
        <v>25</v>
      </c>
      <c r="B210" s="127" t="s">
        <v>76</v>
      </c>
      <c r="C210" s="127" t="s">
        <v>74</v>
      </c>
      <c r="D210" s="127" t="s">
        <v>85</v>
      </c>
      <c r="E210" s="127" t="s">
        <v>84</v>
      </c>
      <c r="F210" s="127">
        <v>4.5559999999999997E-5</v>
      </c>
      <c r="G210" s="135" t="str">
        <f>D_Prem_Table[[#This Row],[Age]]&amp;";"&amp;D_Prem_Table[[#This Row],[Gender]]&amp;";"&amp;D_Prem_Table[[#This Row],[Smoking Status]]&amp;";"&amp;D_Prem_Table[[#This Row],[Bowtie Plan]]</f>
        <v>25;女性;吸煙人士;人壽保</v>
      </c>
      <c r="J210" s="128"/>
      <c r="K210" s="129"/>
      <c r="L210" s="128"/>
      <c r="M210" s="128"/>
      <c r="N210" s="128"/>
    </row>
    <row r="211" spans="1:14" ht="15.75" customHeight="1">
      <c r="A211" s="133">
        <v>26</v>
      </c>
      <c r="B211" s="127" t="s">
        <v>76</v>
      </c>
      <c r="C211" s="127" t="s">
        <v>74</v>
      </c>
      <c r="D211" s="127" t="s">
        <v>85</v>
      </c>
      <c r="E211" s="127" t="s">
        <v>84</v>
      </c>
      <c r="F211" s="127">
        <v>4.6220000000000001E-5</v>
      </c>
      <c r="G211" s="135" t="str">
        <f>D_Prem_Table[[#This Row],[Age]]&amp;";"&amp;D_Prem_Table[[#This Row],[Gender]]&amp;";"&amp;D_Prem_Table[[#This Row],[Smoking Status]]&amp;";"&amp;D_Prem_Table[[#This Row],[Bowtie Plan]]</f>
        <v>26;女性;吸煙人士;人壽保</v>
      </c>
      <c r="J211" s="128"/>
      <c r="K211" s="129"/>
      <c r="L211" s="128"/>
      <c r="M211" s="128"/>
      <c r="N211" s="128"/>
    </row>
    <row r="212" spans="1:14" ht="15.75" customHeight="1">
      <c r="A212" s="133">
        <v>27</v>
      </c>
      <c r="B212" s="127" t="s">
        <v>76</v>
      </c>
      <c r="C212" s="127" t="s">
        <v>74</v>
      </c>
      <c r="D212" s="127" t="s">
        <v>85</v>
      </c>
      <c r="E212" s="127" t="s">
        <v>84</v>
      </c>
      <c r="F212" s="127">
        <v>4.689E-5</v>
      </c>
      <c r="G212" s="135" t="str">
        <f>D_Prem_Table[[#This Row],[Age]]&amp;";"&amp;D_Prem_Table[[#This Row],[Gender]]&amp;";"&amp;D_Prem_Table[[#This Row],[Smoking Status]]&amp;";"&amp;D_Prem_Table[[#This Row],[Bowtie Plan]]</f>
        <v>27;女性;吸煙人士;人壽保</v>
      </c>
      <c r="J212" s="128"/>
      <c r="K212" s="129"/>
      <c r="L212" s="128"/>
      <c r="M212" s="128"/>
      <c r="N212" s="128"/>
    </row>
    <row r="213" spans="1:14" ht="15.75" customHeight="1">
      <c r="A213" s="133">
        <v>28</v>
      </c>
      <c r="B213" s="127" t="s">
        <v>76</v>
      </c>
      <c r="C213" s="127" t="s">
        <v>74</v>
      </c>
      <c r="D213" s="127" t="s">
        <v>85</v>
      </c>
      <c r="E213" s="127" t="s">
        <v>84</v>
      </c>
      <c r="F213" s="127">
        <v>4.7759999999999997E-5</v>
      </c>
      <c r="G213" s="135" t="str">
        <f>D_Prem_Table[[#This Row],[Age]]&amp;";"&amp;D_Prem_Table[[#This Row],[Gender]]&amp;";"&amp;D_Prem_Table[[#This Row],[Smoking Status]]&amp;";"&amp;D_Prem_Table[[#This Row],[Bowtie Plan]]</f>
        <v>28;女性;吸煙人士;人壽保</v>
      </c>
      <c r="J213" s="128"/>
      <c r="K213" s="129"/>
      <c r="L213" s="128"/>
      <c r="M213" s="128"/>
      <c r="N213" s="128"/>
    </row>
    <row r="214" spans="1:14" ht="15.75" customHeight="1">
      <c r="A214" s="133">
        <v>29</v>
      </c>
      <c r="B214" s="127" t="s">
        <v>76</v>
      </c>
      <c r="C214" s="127" t="s">
        <v>74</v>
      </c>
      <c r="D214" s="127" t="s">
        <v>85</v>
      </c>
      <c r="E214" s="127" t="s">
        <v>84</v>
      </c>
      <c r="F214" s="127">
        <v>4.8959999999999999E-5</v>
      </c>
      <c r="G214" s="135" t="str">
        <f>D_Prem_Table[[#This Row],[Age]]&amp;";"&amp;D_Prem_Table[[#This Row],[Gender]]&amp;";"&amp;D_Prem_Table[[#This Row],[Smoking Status]]&amp;";"&amp;D_Prem_Table[[#This Row],[Bowtie Plan]]</f>
        <v>29;女性;吸煙人士;人壽保</v>
      </c>
      <c r="J214" s="128"/>
      <c r="K214" s="129"/>
      <c r="L214" s="128"/>
      <c r="M214" s="128"/>
      <c r="N214" s="128"/>
    </row>
    <row r="215" spans="1:14" ht="15.75" customHeight="1">
      <c r="A215" s="133">
        <v>30</v>
      </c>
      <c r="B215" s="127" t="s">
        <v>76</v>
      </c>
      <c r="C215" s="127" t="s">
        <v>74</v>
      </c>
      <c r="D215" s="127" t="s">
        <v>85</v>
      </c>
      <c r="E215" s="127" t="s">
        <v>84</v>
      </c>
      <c r="F215" s="127">
        <v>5.0049999999999997E-5</v>
      </c>
      <c r="G215" s="135" t="str">
        <f>D_Prem_Table[[#This Row],[Age]]&amp;";"&amp;D_Prem_Table[[#This Row],[Gender]]&amp;";"&amp;D_Prem_Table[[#This Row],[Smoking Status]]&amp;";"&amp;D_Prem_Table[[#This Row],[Bowtie Plan]]</f>
        <v>30;女性;吸煙人士;人壽保</v>
      </c>
      <c r="J215" s="128"/>
      <c r="K215" s="129"/>
      <c r="L215" s="128"/>
      <c r="M215" s="128"/>
      <c r="N215" s="128"/>
    </row>
    <row r="216" spans="1:14" ht="15.75" customHeight="1">
      <c r="A216" s="133">
        <v>31</v>
      </c>
      <c r="B216" s="127" t="s">
        <v>76</v>
      </c>
      <c r="C216" s="127" t="s">
        <v>74</v>
      </c>
      <c r="D216" s="127" t="s">
        <v>85</v>
      </c>
      <c r="E216" s="127" t="s">
        <v>84</v>
      </c>
      <c r="F216" s="127">
        <v>5.3409999999999999E-5</v>
      </c>
      <c r="G216" s="135" t="str">
        <f>D_Prem_Table[[#This Row],[Age]]&amp;";"&amp;D_Prem_Table[[#This Row],[Gender]]&amp;";"&amp;D_Prem_Table[[#This Row],[Smoking Status]]&amp;";"&amp;D_Prem_Table[[#This Row],[Bowtie Plan]]</f>
        <v>31;女性;吸煙人士;人壽保</v>
      </c>
      <c r="J216" s="128"/>
      <c r="K216" s="129"/>
      <c r="L216" s="128"/>
      <c r="M216" s="128"/>
      <c r="N216" s="128"/>
    </row>
    <row r="217" spans="1:14" ht="15.75" customHeight="1">
      <c r="A217" s="133">
        <v>32</v>
      </c>
      <c r="B217" s="127" t="s">
        <v>76</v>
      </c>
      <c r="C217" s="127" t="s">
        <v>74</v>
      </c>
      <c r="D217" s="127" t="s">
        <v>85</v>
      </c>
      <c r="E217" s="127" t="s">
        <v>84</v>
      </c>
      <c r="F217" s="127">
        <v>5.7420000000000003E-5</v>
      </c>
      <c r="G217" s="135" t="str">
        <f>D_Prem_Table[[#This Row],[Age]]&amp;";"&amp;D_Prem_Table[[#This Row],[Gender]]&amp;";"&amp;D_Prem_Table[[#This Row],[Smoking Status]]&amp;";"&amp;D_Prem_Table[[#This Row],[Bowtie Plan]]</f>
        <v>32;女性;吸煙人士;人壽保</v>
      </c>
      <c r="J217" s="128"/>
      <c r="K217" s="129"/>
      <c r="L217" s="128"/>
      <c r="M217" s="128"/>
      <c r="N217" s="128"/>
    </row>
    <row r="218" spans="1:14" ht="15.75" customHeight="1">
      <c r="A218" s="133">
        <v>33</v>
      </c>
      <c r="B218" s="127" t="s">
        <v>76</v>
      </c>
      <c r="C218" s="127" t="s">
        <v>74</v>
      </c>
      <c r="D218" s="127" t="s">
        <v>85</v>
      </c>
      <c r="E218" s="127" t="s">
        <v>84</v>
      </c>
      <c r="F218" s="127">
        <v>6.1879999999999997E-5</v>
      </c>
      <c r="G218" s="135" t="str">
        <f>D_Prem_Table[[#This Row],[Age]]&amp;";"&amp;D_Prem_Table[[#This Row],[Gender]]&amp;";"&amp;D_Prem_Table[[#This Row],[Smoking Status]]&amp;";"&amp;D_Prem_Table[[#This Row],[Bowtie Plan]]</f>
        <v>33;女性;吸煙人士;人壽保</v>
      </c>
      <c r="J218" s="128"/>
      <c r="K218" s="129"/>
      <c r="L218" s="128"/>
      <c r="M218" s="128"/>
      <c r="N218" s="128"/>
    </row>
    <row r="219" spans="1:14" ht="15.75" customHeight="1">
      <c r="A219" s="133">
        <v>34</v>
      </c>
      <c r="B219" s="127" t="s">
        <v>76</v>
      </c>
      <c r="C219" s="127" t="s">
        <v>74</v>
      </c>
      <c r="D219" s="127" t="s">
        <v>85</v>
      </c>
      <c r="E219" s="127" t="s">
        <v>84</v>
      </c>
      <c r="F219" s="127">
        <v>6.7130000000000003E-5</v>
      </c>
      <c r="G219" s="135" t="str">
        <f>D_Prem_Table[[#This Row],[Age]]&amp;";"&amp;D_Prem_Table[[#This Row],[Gender]]&amp;";"&amp;D_Prem_Table[[#This Row],[Smoking Status]]&amp;";"&amp;D_Prem_Table[[#This Row],[Bowtie Plan]]</f>
        <v>34;女性;吸煙人士;人壽保</v>
      </c>
      <c r="J219" s="128"/>
      <c r="K219" s="129"/>
      <c r="L219" s="128"/>
      <c r="M219" s="128"/>
      <c r="N219" s="128"/>
    </row>
    <row r="220" spans="1:14" ht="15.75" customHeight="1">
      <c r="A220" s="133">
        <v>35</v>
      </c>
      <c r="B220" s="127" t="s">
        <v>76</v>
      </c>
      <c r="C220" s="127" t="s">
        <v>74</v>
      </c>
      <c r="D220" s="127" t="s">
        <v>85</v>
      </c>
      <c r="E220" s="127" t="s">
        <v>84</v>
      </c>
      <c r="F220" s="127">
        <v>7.2630000000000001E-5</v>
      </c>
      <c r="G220" s="135" t="str">
        <f>D_Prem_Table[[#This Row],[Age]]&amp;";"&amp;D_Prem_Table[[#This Row],[Gender]]&amp;";"&amp;D_Prem_Table[[#This Row],[Smoking Status]]&amp;";"&amp;D_Prem_Table[[#This Row],[Bowtie Plan]]</f>
        <v>35;女性;吸煙人士;人壽保</v>
      </c>
      <c r="J220" s="128"/>
      <c r="K220" s="129"/>
      <c r="L220" s="128"/>
      <c r="M220" s="128"/>
      <c r="N220" s="128"/>
    </row>
    <row r="221" spans="1:14" ht="15.75" customHeight="1">
      <c r="A221" s="133">
        <v>36</v>
      </c>
      <c r="B221" s="127" t="s">
        <v>76</v>
      </c>
      <c r="C221" s="127" t="s">
        <v>74</v>
      </c>
      <c r="D221" s="127" t="s">
        <v>85</v>
      </c>
      <c r="E221" s="127" t="s">
        <v>84</v>
      </c>
      <c r="F221" s="127">
        <v>7.5989999999999996E-5</v>
      </c>
      <c r="G221" s="135" t="str">
        <f>D_Prem_Table[[#This Row],[Age]]&amp;";"&amp;D_Prem_Table[[#This Row],[Gender]]&amp;";"&amp;D_Prem_Table[[#This Row],[Smoking Status]]&amp;";"&amp;D_Prem_Table[[#This Row],[Bowtie Plan]]</f>
        <v>36;女性;吸煙人士;人壽保</v>
      </c>
      <c r="J221" s="128"/>
      <c r="K221" s="129"/>
      <c r="L221" s="128"/>
      <c r="M221" s="128"/>
      <c r="N221" s="128"/>
    </row>
    <row r="222" spans="1:14" ht="15.75" customHeight="1">
      <c r="A222" s="133">
        <v>37</v>
      </c>
      <c r="B222" s="127" t="s">
        <v>76</v>
      </c>
      <c r="C222" s="127" t="s">
        <v>74</v>
      </c>
      <c r="D222" s="127" t="s">
        <v>85</v>
      </c>
      <c r="E222" s="127" t="s">
        <v>84</v>
      </c>
      <c r="F222" s="127">
        <v>7.9339999999999996E-5</v>
      </c>
      <c r="G222" s="135" t="str">
        <f>D_Prem_Table[[#This Row],[Age]]&amp;";"&amp;D_Prem_Table[[#This Row],[Gender]]&amp;";"&amp;D_Prem_Table[[#This Row],[Smoking Status]]&amp;";"&amp;D_Prem_Table[[#This Row],[Bowtie Plan]]</f>
        <v>37;女性;吸煙人士;人壽保</v>
      </c>
      <c r="J222" s="128"/>
      <c r="K222" s="129"/>
      <c r="L222" s="128"/>
      <c r="M222" s="128"/>
      <c r="N222" s="128"/>
    </row>
    <row r="223" spans="1:14" ht="15.75" customHeight="1">
      <c r="A223" s="133">
        <v>38</v>
      </c>
      <c r="B223" s="127" t="s">
        <v>76</v>
      </c>
      <c r="C223" s="127" t="s">
        <v>74</v>
      </c>
      <c r="D223" s="127" t="s">
        <v>85</v>
      </c>
      <c r="E223" s="127" t="s">
        <v>84</v>
      </c>
      <c r="F223" s="127">
        <v>8.2750000000000006E-5</v>
      </c>
      <c r="G223" s="135" t="str">
        <f>D_Prem_Table[[#This Row],[Age]]&amp;";"&amp;D_Prem_Table[[#This Row],[Gender]]&amp;";"&amp;D_Prem_Table[[#This Row],[Smoking Status]]&amp;";"&amp;D_Prem_Table[[#This Row],[Bowtie Plan]]</f>
        <v>38;女性;吸煙人士;人壽保</v>
      </c>
      <c r="J223" s="128"/>
      <c r="K223" s="129"/>
      <c r="L223" s="128"/>
      <c r="M223" s="128"/>
      <c r="N223" s="128"/>
    </row>
    <row r="224" spans="1:14" ht="15.75" customHeight="1">
      <c r="A224" s="133">
        <v>39</v>
      </c>
      <c r="B224" s="127" t="s">
        <v>76</v>
      </c>
      <c r="C224" s="127" t="s">
        <v>74</v>
      </c>
      <c r="D224" s="127" t="s">
        <v>85</v>
      </c>
      <c r="E224" s="127" t="s">
        <v>84</v>
      </c>
      <c r="F224" s="127">
        <v>8.6089999999999997E-5</v>
      </c>
      <c r="G224" s="135" t="str">
        <f>D_Prem_Table[[#This Row],[Age]]&amp;";"&amp;D_Prem_Table[[#This Row],[Gender]]&amp;";"&amp;D_Prem_Table[[#This Row],[Smoking Status]]&amp;";"&amp;D_Prem_Table[[#This Row],[Bowtie Plan]]</f>
        <v>39;女性;吸煙人士;人壽保</v>
      </c>
      <c r="J224" s="128"/>
      <c r="K224" s="129"/>
      <c r="L224" s="128"/>
      <c r="M224" s="128"/>
      <c r="N224" s="128"/>
    </row>
    <row r="225" spans="1:14" ht="15.75" customHeight="1">
      <c r="A225" s="133">
        <v>40</v>
      </c>
      <c r="B225" s="127" t="s">
        <v>76</v>
      </c>
      <c r="C225" s="127" t="s">
        <v>74</v>
      </c>
      <c r="D225" s="127" t="s">
        <v>85</v>
      </c>
      <c r="E225" s="127" t="s">
        <v>84</v>
      </c>
      <c r="F225" s="127">
        <v>8.9370000000000007E-5</v>
      </c>
      <c r="G225" s="135" t="str">
        <f>D_Prem_Table[[#This Row],[Age]]&amp;";"&amp;D_Prem_Table[[#This Row],[Gender]]&amp;";"&amp;D_Prem_Table[[#This Row],[Smoking Status]]&amp;";"&amp;D_Prem_Table[[#This Row],[Bowtie Plan]]</f>
        <v>40;女性;吸煙人士;人壽保</v>
      </c>
      <c r="J225" s="128"/>
      <c r="K225" s="129"/>
      <c r="L225" s="128"/>
      <c r="M225" s="128"/>
      <c r="N225" s="128"/>
    </row>
    <row r="226" spans="1:14" ht="15.75" customHeight="1">
      <c r="A226" s="133">
        <v>41</v>
      </c>
      <c r="B226" s="127" t="s">
        <v>76</v>
      </c>
      <c r="C226" s="127" t="s">
        <v>74</v>
      </c>
      <c r="D226" s="127" t="s">
        <v>85</v>
      </c>
      <c r="E226" s="127" t="s">
        <v>84</v>
      </c>
      <c r="F226" s="127">
        <v>9.8280000000000001E-5</v>
      </c>
      <c r="G226" s="135" t="str">
        <f>D_Prem_Table[[#This Row],[Age]]&amp;";"&amp;D_Prem_Table[[#This Row],[Gender]]&amp;";"&amp;D_Prem_Table[[#This Row],[Smoking Status]]&amp;";"&amp;D_Prem_Table[[#This Row],[Bowtie Plan]]</f>
        <v>41;女性;吸煙人士;人壽保</v>
      </c>
      <c r="J226" s="128"/>
      <c r="K226" s="129"/>
      <c r="L226" s="128"/>
      <c r="M226" s="128"/>
      <c r="N226" s="128"/>
    </row>
    <row r="227" spans="1:14" ht="15.75" customHeight="1">
      <c r="A227" s="133">
        <v>42</v>
      </c>
      <c r="B227" s="127" t="s">
        <v>76</v>
      </c>
      <c r="C227" s="127" t="s">
        <v>74</v>
      </c>
      <c r="D227" s="127" t="s">
        <v>85</v>
      </c>
      <c r="E227" s="127" t="s">
        <v>84</v>
      </c>
      <c r="F227" s="127">
        <v>1.08E-4</v>
      </c>
      <c r="G227" s="135" t="str">
        <f>D_Prem_Table[[#This Row],[Age]]&amp;";"&amp;D_Prem_Table[[#This Row],[Gender]]&amp;";"&amp;D_Prem_Table[[#This Row],[Smoking Status]]&amp;";"&amp;D_Prem_Table[[#This Row],[Bowtie Plan]]</f>
        <v>42;女性;吸煙人士;人壽保</v>
      </c>
      <c r="J227" s="128"/>
      <c r="K227" s="129"/>
      <c r="L227" s="128"/>
      <c r="M227" s="128"/>
      <c r="N227" s="128"/>
    </row>
    <row r="228" spans="1:14" ht="15.75" customHeight="1">
      <c r="A228" s="133">
        <v>43</v>
      </c>
      <c r="B228" s="127" t="s">
        <v>76</v>
      </c>
      <c r="C228" s="127" t="s">
        <v>74</v>
      </c>
      <c r="D228" s="127" t="s">
        <v>85</v>
      </c>
      <c r="E228" s="127" t="s">
        <v>84</v>
      </c>
      <c r="F228" s="127">
        <v>1.1853000000000001E-4</v>
      </c>
      <c r="G228" s="135" t="str">
        <f>D_Prem_Table[[#This Row],[Age]]&amp;";"&amp;D_Prem_Table[[#This Row],[Gender]]&amp;";"&amp;D_Prem_Table[[#This Row],[Smoking Status]]&amp;";"&amp;D_Prem_Table[[#This Row],[Bowtie Plan]]</f>
        <v>43;女性;吸煙人士;人壽保</v>
      </c>
      <c r="J228" s="128"/>
      <c r="K228" s="129"/>
      <c r="L228" s="128"/>
      <c r="M228" s="128"/>
      <c r="N228" s="128"/>
    </row>
    <row r="229" spans="1:14" ht="15.75" customHeight="1">
      <c r="A229" s="133">
        <v>44</v>
      </c>
      <c r="B229" s="127" t="s">
        <v>76</v>
      </c>
      <c r="C229" s="127" t="s">
        <v>74</v>
      </c>
      <c r="D229" s="127" t="s">
        <v>85</v>
      </c>
      <c r="E229" s="127" t="s">
        <v>84</v>
      </c>
      <c r="F229" s="127">
        <v>1.2987E-4</v>
      </c>
      <c r="G229" s="135" t="str">
        <f>D_Prem_Table[[#This Row],[Age]]&amp;";"&amp;D_Prem_Table[[#This Row],[Gender]]&amp;";"&amp;D_Prem_Table[[#This Row],[Smoking Status]]&amp;";"&amp;D_Prem_Table[[#This Row],[Bowtie Plan]]</f>
        <v>44;女性;吸煙人士;人壽保</v>
      </c>
      <c r="J229" s="128"/>
      <c r="K229" s="129"/>
      <c r="L229" s="128"/>
      <c r="M229" s="128"/>
      <c r="N229" s="128"/>
    </row>
    <row r="230" spans="1:14" ht="15.75" customHeight="1">
      <c r="A230" s="133">
        <v>45</v>
      </c>
      <c r="B230" s="127" t="s">
        <v>76</v>
      </c>
      <c r="C230" s="127" t="s">
        <v>74</v>
      </c>
      <c r="D230" s="127" t="s">
        <v>85</v>
      </c>
      <c r="E230" s="127" t="s">
        <v>84</v>
      </c>
      <c r="F230" s="127">
        <v>1.4228999999999999E-4</v>
      </c>
      <c r="G230" s="135" t="str">
        <f>D_Prem_Table[[#This Row],[Age]]&amp;";"&amp;D_Prem_Table[[#This Row],[Gender]]&amp;";"&amp;D_Prem_Table[[#This Row],[Smoking Status]]&amp;";"&amp;D_Prem_Table[[#This Row],[Bowtie Plan]]</f>
        <v>45;女性;吸煙人士;人壽保</v>
      </c>
      <c r="J230" s="128"/>
      <c r="K230" s="129"/>
      <c r="L230" s="128"/>
      <c r="M230" s="128"/>
      <c r="N230" s="128"/>
    </row>
    <row r="231" spans="1:14" ht="15.75" customHeight="1">
      <c r="A231" s="133">
        <v>46</v>
      </c>
      <c r="B231" s="127" t="s">
        <v>76</v>
      </c>
      <c r="C231" s="127" t="s">
        <v>74</v>
      </c>
      <c r="D231" s="127" t="s">
        <v>85</v>
      </c>
      <c r="E231" s="127" t="s">
        <v>84</v>
      </c>
      <c r="F231" s="127">
        <v>1.5489E-4</v>
      </c>
      <c r="G231" s="135" t="str">
        <f>D_Prem_Table[[#This Row],[Age]]&amp;";"&amp;D_Prem_Table[[#This Row],[Gender]]&amp;";"&amp;D_Prem_Table[[#This Row],[Smoking Status]]&amp;";"&amp;D_Prem_Table[[#This Row],[Bowtie Plan]]</f>
        <v>46;女性;吸煙人士;人壽保</v>
      </c>
      <c r="J231" s="128"/>
      <c r="K231" s="129"/>
      <c r="L231" s="128"/>
      <c r="M231" s="128"/>
      <c r="N231" s="128"/>
    </row>
    <row r="232" spans="1:14" ht="15.75" customHeight="1">
      <c r="A232" s="133">
        <v>47</v>
      </c>
      <c r="B232" s="127" t="s">
        <v>76</v>
      </c>
      <c r="C232" s="127" t="s">
        <v>74</v>
      </c>
      <c r="D232" s="127" t="s">
        <v>85</v>
      </c>
      <c r="E232" s="127" t="s">
        <v>84</v>
      </c>
      <c r="F232" s="127">
        <v>1.6814999999999999E-4</v>
      </c>
      <c r="G232" s="135" t="str">
        <f>D_Prem_Table[[#This Row],[Age]]&amp;";"&amp;D_Prem_Table[[#This Row],[Gender]]&amp;";"&amp;D_Prem_Table[[#This Row],[Smoking Status]]&amp;";"&amp;D_Prem_Table[[#This Row],[Bowtie Plan]]</f>
        <v>47;女性;吸煙人士;人壽保</v>
      </c>
      <c r="J232" s="128"/>
      <c r="K232" s="129"/>
      <c r="L232" s="128"/>
      <c r="M232" s="128"/>
      <c r="N232" s="128"/>
    </row>
    <row r="233" spans="1:14" ht="15.75" customHeight="1">
      <c r="A233" s="133">
        <v>48</v>
      </c>
      <c r="B233" s="127" t="s">
        <v>76</v>
      </c>
      <c r="C233" s="127" t="s">
        <v>74</v>
      </c>
      <c r="D233" s="127" t="s">
        <v>85</v>
      </c>
      <c r="E233" s="127" t="s">
        <v>84</v>
      </c>
      <c r="F233" s="127">
        <v>1.8248E-4</v>
      </c>
      <c r="G233" s="135" t="str">
        <f>D_Prem_Table[[#This Row],[Age]]&amp;";"&amp;D_Prem_Table[[#This Row],[Gender]]&amp;";"&amp;D_Prem_Table[[#This Row],[Smoking Status]]&amp;";"&amp;D_Prem_Table[[#This Row],[Bowtie Plan]]</f>
        <v>48;女性;吸煙人士;人壽保</v>
      </c>
      <c r="J233" s="128"/>
      <c r="K233" s="129"/>
      <c r="L233" s="128"/>
      <c r="M233" s="128"/>
      <c r="N233" s="128"/>
    </row>
    <row r="234" spans="1:14" ht="15.75" customHeight="1">
      <c r="A234" s="133">
        <v>49</v>
      </c>
      <c r="B234" s="127" t="s">
        <v>76</v>
      </c>
      <c r="C234" s="127" t="s">
        <v>74</v>
      </c>
      <c r="D234" s="127" t="s">
        <v>85</v>
      </c>
      <c r="E234" s="127" t="s">
        <v>84</v>
      </c>
      <c r="F234" s="127">
        <v>1.9783999999999999E-4</v>
      </c>
      <c r="G234" s="135" t="str">
        <f>D_Prem_Table[[#This Row],[Age]]&amp;";"&amp;D_Prem_Table[[#This Row],[Gender]]&amp;";"&amp;D_Prem_Table[[#This Row],[Smoking Status]]&amp;";"&amp;D_Prem_Table[[#This Row],[Bowtie Plan]]</f>
        <v>49;女性;吸煙人士;人壽保</v>
      </c>
      <c r="J234" s="128"/>
      <c r="K234" s="129"/>
      <c r="L234" s="128"/>
      <c r="M234" s="128"/>
      <c r="N234" s="128"/>
    </row>
    <row r="235" spans="1:14" ht="15.75" customHeight="1">
      <c r="A235" s="133">
        <v>50</v>
      </c>
      <c r="B235" s="127" t="s">
        <v>76</v>
      </c>
      <c r="C235" s="127" t="s">
        <v>74</v>
      </c>
      <c r="D235" s="127" t="s">
        <v>85</v>
      </c>
      <c r="E235" s="127" t="s">
        <v>84</v>
      </c>
      <c r="F235" s="127">
        <v>2.1462E-4</v>
      </c>
      <c r="G235" s="135" t="str">
        <f>D_Prem_Table[[#This Row],[Age]]&amp;";"&amp;D_Prem_Table[[#This Row],[Gender]]&amp;";"&amp;D_Prem_Table[[#This Row],[Smoking Status]]&amp;";"&amp;D_Prem_Table[[#This Row],[Bowtie Plan]]</f>
        <v>50;女性;吸煙人士;人壽保</v>
      </c>
      <c r="J235" s="128"/>
      <c r="K235" s="129"/>
      <c r="L235" s="128"/>
      <c r="M235" s="128"/>
      <c r="N235" s="128"/>
    </row>
    <row r="236" spans="1:14" ht="15.75" customHeight="1">
      <c r="A236" s="133">
        <v>51</v>
      </c>
      <c r="B236" s="127" t="s">
        <v>76</v>
      </c>
      <c r="C236" s="127" t="s">
        <v>74</v>
      </c>
      <c r="D236" s="127" t="s">
        <v>85</v>
      </c>
      <c r="E236" s="127" t="s">
        <v>84</v>
      </c>
      <c r="F236" s="127">
        <v>2.3358E-4</v>
      </c>
      <c r="G236" s="135" t="str">
        <f>D_Prem_Table[[#This Row],[Age]]&amp;";"&amp;D_Prem_Table[[#This Row],[Gender]]&amp;";"&amp;D_Prem_Table[[#This Row],[Smoking Status]]&amp;";"&amp;D_Prem_Table[[#This Row],[Bowtie Plan]]</f>
        <v>51;女性;吸煙人士;人壽保</v>
      </c>
      <c r="J236" s="128"/>
      <c r="K236" s="129"/>
      <c r="L236" s="128"/>
      <c r="M236" s="128"/>
      <c r="N236" s="128"/>
    </row>
    <row r="237" spans="1:14" ht="15.75" customHeight="1">
      <c r="A237" s="133">
        <v>52</v>
      </c>
      <c r="B237" s="127" t="s">
        <v>76</v>
      </c>
      <c r="C237" s="127" t="s">
        <v>74</v>
      </c>
      <c r="D237" s="127" t="s">
        <v>85</v>
      </c>
      <c r="E237" s="127" t="s">
        <v>84</v>
      </c>
      <c r="F237" s="127">
        <v>2.5399E-4</v>
      </c>
      <c r="G237" s="135" t="str">
        <f>D_Prem_Table[[#This Row],[Age]]&amp;";"&amp;D_Prem_Table[[#This Row],[Gender]]&amp;";"&amp;D_Prem_Table[[#This Row],[Smoking Status]]&amp;";"&amp;D_Prem_Table[[#This Row],[Bowtie Plan]]</f>
        <v>52;女性;吸煙人士;人壽保</v>
      </c>
      <c r="J237" s="128"/>
      <c r="K237" s="129"/>
      <c r="L237" s="128"/>
      <c r="M237" s="128"/>
      <c r="N237" s="128"/>
    </row>
    <row r="238" spans="1:14" ht="15.75" customHeight="1">
      <c r="A238" s="133">
        <v>53</v>
      </c>
      <c r="B238" s="127" t="s">
        <v>76</v>
      </c>
      <c r="C238" s="127" t="s">
        <v>74</v>
      </c>
      <c r="D238" s="127" t="s">
        <v>85</v>
      </c>
      <c r="E238" s="127" t="s">
        <v>84</v>
      </c>
      <c r="F238" s="127">
        <v>2.7610999999999998E-4</v>
      </c>
      <c r="G238" s="135" t="str">
        <f>D_Prem_Table[[#This Row],[Age]]&amp;";"&amp;D_Prem_Table[[#This Row],[Gender]]&amp;";"&amp;D_Prem_Table[[#This Row],[Smoking Status]]&amp;";"&amp;D_Prem_Table[[#This Row],[Bowtie Plan]]</f>
        <v>53;女性;吸煙人士;人壽保</v>
      </c>
      <c r="J238" s="128"/>
      <c r="K238" s="129"/>
      <c r="L238" s="128"/>
      <c r="M238" s="128"/>
      <c r="N238" s="128"/>
    </row>
    <row r="239" spans="1:14" ht="15.75" customHeight="1">
      <c r="A239" s="133">
        <v>54</v>
      </c>
      <c r="B239" s="127" t="s">
        <v>76</v>
      </c>
      <c r="C239" s="127" t="s">
        <v>74</v>
      </c>
      <c r="D239" s="127" t="s">
        <v>85</v>
      </c>
      <c r="E239" s="127" t="s">
        <v>84</v>
      </c>
      <c r="F239" s="127">
        <v>3.0006999999999999E-4</v>
      </c>
      <c r="G239" s="135" t="str">
        <f>D_Prem_Table[[#This Row],[Age]]&amp;";"&amp;D_Prem_Table[[#This Row],[Gender]]&amp;";"&amp;D_Prem_Table[[#This Row],[Smoking Status]]&amp;";"&amp;D_Prem_Table[[#This Row],[Bowtie Plan]]</f>
        <v>54;女性;吸煙人士;人壽保</v>
      </c>
      <c r="J239" s="128"/>
      <c r="K239" s="129"/>
      <c r="L239" s="128"/>
      <c r="M239" s="128"/>
      <c r="N239" s="128"/>
    </row>
    <row r="240" spans="1:14" ht="15.75" customHeight="1">
      <c r="A240" s="133">
        <v>55</v>
      </c>
      <c r="B240" s="127" t="s">
        <v>76</v>
      </c>
      <c r="C240" s="127" t="s">
        <v>74</v>
      </c>
      <c r="D240" s="127" t="s">
        <v>85</v>
      </c>
      <c r="E240" s="127" t="s">
        <v>84</v>
      </c>
      <c r="F240" s="127">
        <v>3.2573999999999998E-4</v>
      </c>
      <c r="G240" s="135" t="str">
        <f>D_Prem_Table[[#This Row],[Age]]&amp;";"&amp;D_Prem_Table[[#This Row],[Gender]]&amp;";"&amp;D_Prem_Table[[#This Row],[Smoking Status]]&amp;";"&amp;D_Prem_Table[[#This Row],[Bowtie Plan]]</f>
        <v>55;女性;吸煙人士;人壽保</v>
      </c>
      <c r="J240" s="128"/>
      <c r="K240" s="129"/>
      <c r="L240" s="128"/>
      <c r="M240" s="128"/>
      <c r="N240" s="128"/>
    </row>
    <row r="241" spans="1:14" ht="15.75" customHeight="1">
      <c r="A241" s="133">
        <v>56</v>
      </c>
      <c r="B241" s="127" t="s">
        <v>76</v>
      </c>
      <c r="C241" s="127" t="s">
        <v>74</v>
      </c>
      <c r="D241" s="127" t="s">
        <v>85</v>
      </c>
      <c r="E241" s="127" t="s">
        <v>84</v>
      </c>
      <c r="F241" s="127">
        <v>3.5455000000000003E-4</v>
      </c>
      <c r="G241" s="135" t="str">
        <f>D_Prem_Table[[#This Row],[Age]]&amp;";"&amp;D_Prem_Table[[#This Row],[Gender]]&amp;";"&amp;D_Prem_Table[[#This Row],[Smoking Status]]&amp;";"&amp;D_Prem_Table[[#This Row],[Bowtie Plan]]</f>
        <v>56;女性;吸煙人士;人壽保</v>
      </c>
      <c r="J241" s="128"/>
      <c r="K241" s="129"/>
      <c r="L241" s="128"/>
      <c r="M241" s="128"/>
      <c r="N241" s="128"/>
    </row>
    <row r="242" spans="1:14" ht="15.75" customHeight="1">
      <c r="A242" s="133">
        <v>57</v>
      </c>
      <c r="B242" s="127" t="s">
        <v>76</v>
      </c>
      <c r="C242" s="127" t="s">
        <v>74</v>
      </c>
      <c r="D242" s="127" t="s">
        <v>85</v>
      </c>
      <c r="E242" s="127" t="s">
        <v>84</v>
      </c>
      <c r="F242" s="127">
        <v>3.8521999999999997E-4</v>
      </c>
      <c r="G242" s="135" t="str">
        <f>D_Prem_Table[[#This Row],[Age]]&amp;";"&amp;D_Prem_Table[[#This Row],[Gender]]&amp;";"&amp;D_Prem_Table[[#This Row],[Smoking Status]]&amp;";"&amp;D_Prem_Table[[#This Row],[Bowtie Plan]]</f>
        <v>57;女性;吸煙人士;人壽保</v>
      </c>
      <c r="J242" s="128"/>
      <c r="K242" s="129"/>
      <c r="L242" s="128"/>
      <c r="M242" s="128"/>
      <c r="N242" s="128"/>
    </row>
    <row r="243" spans="1:14" ht="15.75" customHeight="1">
      <c r="A243" s="133">
        <v>58</v>
      </c>
      <c r="B243" s="127" t="s">
        <v>76</v>
      </c>
      <c r="C243" s="127" t="s">
        <v>74</v>
      </c>
      <c r="D243" s="127" t="s">
        <v>85</v>
      </c>
      <c r="E243" s="127" t="s">
        <v>84</v>
      </c>
      <c r="F243" s="127">
        <v>4.1829999999999998E-4</v>
      </c>
      <c r="G243" s="135" t="str">
        <f>D_Prem_Table[[#This Row],[Age]]&amp;";"&amp;D_Prem_Table[[#This Row],[Gender]]&amp;";"&amp;D_Prem_Table[[#This Row],[Smoking Status]]&amp;";"&amp;D_Prem_Table[[#This Row],[Bowtie Plan]]</f>
        <v>58;女性;吸煙人士;人壽保</v>
      </c>
      <c r="J243" s="128"/>
      <c r="K243" s="129"/>
      <c r="L243" s="128"/>
      <c r="M243" s="128"/>
      <c r="N243" s="128"/>
    </row>
    <row r="244" spans="1:14" ht="15.75" customHeight="1">
      <c r="A244" s="133">
        <v>59</v>
      </c>
      <c r="B244" s="127" t="s">
        <v>76</v>
      </c>
      <c r="C244" s="127" t="s">
        <v>74</v>
      </c>
      <c r="D244" s="127" t="s">
        <v>85</v>
      </c>
      <c r="E244" s="127" t="s">
        <v>84</v>
      </c>
      <c r="F244" s="127">
        <v>4.5446000000000001E-4</v>
      </c>
      <c r="G244" s="135" t="str">
        <f>D_Prem_Table[[#This Row],[Age]]&amp;";"&amp;D_Prem_Table[[#This Row],[Gender]]&amp;";"&amp;D_Prem_Table[[#This Row],[Smoking Status]]&amp;";"&amp;D_Prem_Table[[#This Row],[Bowtie Plan]]</f>
        <v>59;女性;吸煙人士;人壽保</v>
      </c>
      <c r="J244" s="128"/>
      <c r="K244" s="129"/>
      <c r="L244" s="128"/>
      <c r="M244" s="128"/>
      <c r="N244" s="128"/>
    </row>
    <row r="245" spans="1:14" ht="15.75" customHeight="1">
      <c r="A245" s="133">
        <v>60</v>
      </c>
      <c r="B245" s="127" t="s">
        <v>76</v>
      </c>
      <c r="C245" s="127" t="s">
        <v>74</v>
      </c>
      <c r="D245" s="127" t="s">
        <v>85</v>
      </c>
      <c r="E245" s="127" t="s">
        <v>84</v>
      </c>
      <c r="F245" s="127">
        <v>4.9507000000000002E-4</v>
      </c>
      <c r="G245" s="135" t="str">
        <f>D_Prem_Table[[#This Row],[Age]]&amp;";"&amp;D_Prem_Table[[#This Row],[Gender]]&amp;";"&amp;D_Prem_Table[[#This Row],[Smoking Status]]&amp;";"&amp;D_Prem_Table[[#This Row],[Bowtie Plan]]</f>
        <v>60;女性;吸煙人士;人壽保</v>
      </c>
      <c r="J245" s="128"/>
      <c r="K245" s="129"/>
      <c r="L245" s="128"/>
      <c r="M245" s="128"/>
      <c r="N245" s="128"/>
    </row>
    <row r="246" spans="1:14" ht="15.75" customHeight="1">
      <c r="A246" s="133">
        <v>61</v>
      </c>
      <c r="B246" s="127" t="s">
        <v>76</v>
      </c>
      <c r="C246" s="127" t="s">
        <v>74</v>
      </c>
      <c r="D246" s="127" t="s">
        <v>85</v>
      </c>
      <c r="E246" s="127" t="s">
        <v>84</v>
      </c>
      <c r="F246" s="127">
        <v>5.5595999999999998E-4</v>
      </c>
      <c r="G246" s="135" t="str">
        <f>D_Prem_Table[[#This Row],[Age]]&amp;";"&amp;D_Prem_Table[[#This Row],[Gender]]&amp;";"&amp;D_Prem_Table[[#This Row],[Smoking Status]]&amp;";"&amp;D_Prem_Table[[#This Row],[Bowtie Plan]]</f>
        <v>61;女性;吸煙人士;人壽保</v>
      </c>
      <c r="J246" s="128"/>
      <c r="K246" s="129"/>
      <c r="L246" s="128"/>
      <c r="M246" s="128"/>
      <c r="N246" s="128"/>
    </row>
    <row r="247" spans="1:14" ht="15.75" customHeight="1">
      <c r="A247" s="133">
        <v>62</v>
      </c>
      <c r="B247" s="127" t="s">
        <v>76</v>
      </c>
      <c r="C247" s="127" t="s">
        <v>74</v>
      </c>
      <c r="D247" s="127" t="s">
        <v>85</v>
      </c>
      <c r="E247" s="127" t="s">
        <v>84</v>
      </c>
      <c r="F247" s="127">
        <v>6.2943000000000005E-4</v>
      </c>
      <c r="G247" s="135" t="str">
        <f>D_Prem_Table[[#This Row],[Age]]&amp;";"&amp;D_Prem_Table[[#This Row],[Gender]]&amp;";"&amp;D_Prem_Table[[#This Row],[Smoking Status]]&amp;";"&amp;D_Prem_Table[[#This Row],[Bowtie Plan]]</f>
        <v>62;女性;吸煙人士;人壽保</v>
      </c>
      <c r="J247" s="128"/>
      <c r="K247" s="129"/>
      <c r="L247" s="128"/>
      <c r="M247" s="128"/>
      <c r="N247" s="128"/>
    </row>
    <row r="248" spans="1:14" ht="15.75" customHeight="1">
      <c r="A248" s="133">
        <v>63</v>
      </c>
      <c r="B248" s="127" t="s">
        <v>76</v>
      </c>
      <c r="C248" s="127" t="s">
        <v>74</v>
      </c>
      <c r="D248" s="127" t="s">
        <v>85</v>
      </c>
      <c r="E248" s="127" t="s">
        <v>84</v>
      </c>
      <c r="F248" s="127">
        <v>7.1854000000000004E-4</v>
      </c>
      <c r="G248" s="135" t="str">
        <f>D_Prem_Table[[#This Row],[Age]]&amp;";"&amp;D_Prem_Table[[#This Row],[Gender]]&amp;";"&amp;D_Prem_Table[[#This Row],[Smoking Status]]&amp;";"&amp;D_Prem_Table[[#This Row],[Bowtie Plan]]</f>
        <v>63;女性;吸煙人士;人壽保</v>
      </c>
      <c r="J248" s="128"/>
      <c r="K248" s="129"/>
      <c r="L248" s="128"/>
      <c r="M248" s="128"/>
      <c r="N248" s="128"/>
    </row>
    <row r="249" spans="1:14" ht="15.75" customHeight="1">
      <c r="A249" s="133">
        <v>64</v>
      </c>
      <c r="B249" s="127" t="s">
        <v>76</v>
      </c>
      <c r="C249" s="127" t="s">
        <v>74</v>
      </c>
      <c r="D249" s="127" t="s">
        <v>85</v>
      </c>
      <c r="E249" s="127" t="s">
        <v>84</v>
      </c>
      <c r="F249" s="127">
        <v>8.2762999999999999E-4</v>
      </c>
      <c r="G249" s="135" t="str">
        <f>D_Prem_Table[[#This Row],[Age]]&amp;";"&amp;D_Prem_Table[[#This Row],[Gender]]&amp;";"&amp;D_Prem_Table[[#This Row],[Smoking Status]]&amp;";"&amp;D_Prem_Table[[#This Row],[Bowtie Plan]]</f>
        <v>64;女性;吸煙人士;人壽保</v>
      </c>
      <c r="J249" s="128"/>
      <c r="K249" s="129"/>
      <c r="L249" s="128"/>
      <c r="M249" s="128"/>
      <c r="N249" s="128"/>
    </row>
    <row r="250" spans="1:14" ht="15.75" customHeight="1">
      <c r="A250" s="133">
        <v>65</v>
      </c>
      <c r="B250" s="127" t="s">
        <v>76</v>
      </c>
      <c r="C250" s="127" t="s">
        <v>74</v>
      </c>
      <c r="D250" s="127" t="s">
        <v>85</v>
      </c>
      <c r="E250" s="127" t="s">
        <v>84</v>
      </c>
      <c r="F250" s="127">
        <v>9.5967000000000003E-4</v>
      </c>
      <c r="G250" s="135" t="str">
        <f>D_Prem_Table[[#This Row],[Age]]&amp;";"&amp;D_Prem_Table[[#This Row],[Gender]]&amp;";"&amp;D_Prem_Table[[#This Row],[Smoking Status]]&amp;";"&amp;D_Prem_Table[[#This Row],[Bowtie Plan]]</f>
        <v>65;女性;吸煙人士;人壽保</v>
      </c>
      <c r="J250" s="128"/>
      <c r="K250" s="129"/>
      <c r="L250" s="128"/>
      <c r="M250" s="128"/>
      <c r="N250" s="128"/>
    </row>
    <row r="251" spans="1:14" ht="15.75" customHeight="1">
      <c r="A251" s="133">
        <v>66</v>
      </c>
      <c r="B251" s="127" t="s">
        <v>76</v>
      </c>
      <c r="C251" s="127" t="s">
        <v>74</v>
      </c>
      <c r="D251" s="127" t="s">
        <v>85</v>
      </c>
      <c r="E251" s="127" t="s">
        <v>84</v>
      </c>
      <c r="F251" s="127">
        <v>1.10334E-3</v>
      </c>
      <c r="G251" s="135" t="str">
        <f>D_Prem_Table[[#This Row],[Age]]&amp;";"&amp;D_Prem_Table[[#This Row],[Gender]]&amp;";"&amp;D_Prem_Table[[#This Row],[Smoking Status]]&amp;";"&amp;D_Prem_Table[[#This Row],[Bowtie Plan]]</f>
        <v>66;女性;吸煙人士;人壽保</v>
      </c>
      <c r="J251" s="128"/>
      <c r="K251" s="129"/>
      <c r="L251" s="128"/>
      <c r="M251" s="128"/>
      <c r="N251" s="128"/>
    </row>
    <row r="252" spans="1:14" ht="15.75" customHeight="1">
      <c r="A252" s="133">
        <v>67</v>
      </c>
      <c r="B252" s="127" t="s">
        <v>76</v>
      </c>
      <c r="C252" s="127" t="s">
        <v>74</v>
      </c>
      <c r="D252" s="127" t="s">
        <v>85</v>
      </c>
      <c r="E252" s="127" t="s">
        <v>84</v>
      </c>
      <c r="F252" s="127">
        <v>1.2741E-3</v>
      </c>
      <c r="G252" s="135" t="str">
        <f>D_Prem_Table[[#This Row],[Age]]&amp;";"&amp;D_Prem_Table[[#This Row],[Gender]]&amp;";"&amp;D_Prem_Table[[#This Row],[Smoking Status]]&amp;";"&amp;D_Prem_Table[[#This Row],[Bowtie Plan]]</f>
        <v>67;女性;吸煙人士;人壽保</v>
      </c>
      <c r="J252" s="128"/>
      <c r="K252" s="129"/>
      <c r="L252" s="128"/>
      <c r="M252" s="128"/>
      <c r="N252" s="128"/>
    </row>
    <row r="253" spans="1:14" ht="15.75" customHeight="1">
      <c r="A253" s="133">
        <v>68</v>
      </c>
      <c r="B253" s="127" t="s">
        <v>76</v>
      </c>
      <c r="C253" s="127" t="s">
        <v>74</v>
      </c>
      <c r="D253" s="127" t="s">
        <v>85</v>
      </c>
      <c r="E253" s="127" t="s">
        <v>84</v>
      </c>
      <c r="F253" s="127">
        <v>1.4755300000000001E-3</v>
      </c>
      <c r="G253" s="135" t="str">
        <f>D_Prem_Table[[#This Row],[Age]]&amp;";"&amp;D_Prem_Table[[#This Row],[Gender]]&amp;";"&amp;D_Prem_Table[[#This Row],[Smoking Status]]&amp;";"&amp;D_Prem_Table[[#This Row],[Bowtie Plan]]</f>
        <v>68;女性;吸煙人士;人壽保</v>
      </c>
      <c r="J253" s="128"/>
      <c r="K253" s="129"/>
      <c r="L253" s="128"/>
      <c r="M253" s="128"/>
      <c r="N253" s="128"/>
    </row>
    <row r="254" spans="1:14" ht="15.75" customHeight="1">
      <c r="A254" s="133">
        <v>69</v>
      </c>
      <c r="B254" s="127" t="s">
        <v>76</v>
      </c>
      <c r="C254" s="127" t="s">
        <v>74</v>
      </c>
      <c r="D254" s="127" t="s">
        <v>85</v>
      </c>
      <c r="E254" s="127" t="s">
        <v>84</v>
      </c>
      <c r="F254" s="127">
        <v>1.7103699999999999E-3</v>
      </c>
      <c r="G254" s="135" t="str">
        <f>D_Prem_Table[[#This Row],[Age]]&amp;";"&amp;D_Prem_Table[[#This Row],[Gender]]&amp;";"&amp;D_Prem_Table[[#This Row],[Smoking Status]]&amp;";"&amp;D_Prem_Table[[#This Row],[Bowtie Plan]]</f>
        <v>69;女性;吸煙人士;人壽保</v>
      </c>
      <c r="J254" s="128"/>
      <c r="K254" s="129"/>
      <c r="L254" s="128"/>
      <c r="M254" s="128"/>
      <c r="N254" s="128"/>
    </row>
    <row r="255" spans="1:14" ht="15.75" customHeight="1">
      <c r="A255" s="133">
        <v>70</v>
      </c>
      <c r="B255" s="127" t="s">
        <v>76</v>
      </c>
      <c r="C255" s="127" t="s">
        <v>74</v>
      </c>
      <c r="D255" s="127" t="s">
        <v>85</v>
      </c>
      <c r="E255" s="127" t="s">
        <v>84</v>
      </c>
      <c r="F255" s="127">
        <v>1.98255E-3</v>
      </c>
      <c r="G255" s="135" t="str">
        <f>D_Prem_Table[[#This Row],[Age]]&amp;";"&amp;D_Prem_Table[[#This Row],[Gender]]&amp;";"&amp;D_Prem_Table[[#This Row],[Smoking Status]]&amp;";"&amp;D_Prem_Table[[#This Row],[Bowtie Plan]]</f>
        <v>70;女性;吸煙人士;人壽保</v>
      </c>
      <c r="J255" s="128"/>
      <c r="K255" s="129"/>
      <c r="L255" s="128"/>
      <c r="M255" s="128"/>
      <c r="N255" s="128"/>
    </row>
    <row r="256" spans="1:14" ht="15.75" customHeight="1">
      <c r="A256" s="133">
        <v>71</v>
      </c>
      <c r="B256" s="127" t="s">
        <v>76</v>
      </c>
      <c r="C256" s="127" t="s">
        <v>74</v>
      </c>
      <c r="D256" s="127" t="s">
        <v>85</v>
      </c>
      <c r="E256" s="127" t="s">
        <v>84</v>
      </c>
      <c r="F256" s="127">
        <v>2.2528399999999999E-3</v>
      </c>
      <c r="G256" s="135" t="str">
        <f>D_Prem_Table[[#This Row],[Age]]&amp;";"&amp;D_Prem_Table[[#This Row],[Gender]]&amp;";"&amp;D_Prem_Table[[#This Row],[Smoking Status]]&amp;";"&amp;D_Prem_Table[[#This Row],[Bowtie Plan]]</f>
        <v>71;女性;吸煙人士;人壽保</v>
      </c>
      <c r="J256" s="128"/>
      <c r="K256" s="129"/>
      <c r="L256" s="128"/>
      <c r="M256" s="128"/>
      <c r="N256" s="128"/>
    </row>
    <row r="257" spans="1:14" ht="15.75" customHeight="1">
      <c r="A257" s="133">
        <v>72</v>
      </c>
      <c r="B257" s="127" t="s">
        <v>76</v>
      </c>
      <c r="C257" s="127" t="s">
        <v>74</v>
      </c>
      <c r="D257" s="127" t="s">
        <v>85</v>
      </c>
      <c r="E257" s="127" t="s">
        <v>84</v>
      </c>
      <c r="F257" s="127">
        <v>2.5590299999999999E-3</v>
      </c>
      <c r="G257" s="135" t="str">
        <f>D_Prem_Table[[#This Row],[Age]]&amp;";"&amp;D_Prem_Table[[#This Row],[Gender]]&amp;";"&amp;D_Prem_Table[[#This Row],[Smoking Status]]&amp;";"&amp;D_Prem_Table[[#This Row],[Bowtie Plan]]</f>
        <v>72;女性;吸煙人士;人壽保</v>
      </c>
      <c r="J257" s="128"/>
      <c r="K257" s="129"/>
      <c r="L257" s="128"/>
      <c r="M257" s="128"/>
      <c r="N257" s="128"/>
    </row>
    <row r="258" spans="1:14" ht="15.75" customHeight="1">
      <c r="A258" s="133">
        <v>73</v>
      </c>
      <c r="B258" s="127" t="s">
        <v>76</v>
      </c>
      <c r="C258" s="127" t="s">
        <v>74</v>
      </c>
      <c r="D258" s="127" t="s">
        <v>85</v>
      </c>
      <c r="E258" s="127" t="s">
        <v>84</v>
      </c>
      <c r="F258" s="127">
        <v>2.90662E-3</v>
      </c>
      <c r="G258" s="135" t="str">
        <f>D_Prem_Table[[#This Row],[Age]]&amp;";"&amp;D_Prem_Table[[#This Row],[Gender]]&amp;";"&amp;D_Prem_Table[[#This Row],[Smoking Status]]&amp;";"&amp;D_Prem_Table[[#This Row],[Bowtie Plan]]</f>
        <v>73;女性;吸煙人士;人壽保</v>
      </c>
      <c r="J258" s="128"/>
      <c r="K258" s="129"/>
      <c r="L258" s="128"/>
      <c r="M258" s="128"/>
      <c r="N258" s="128"/>
    </row>
    <row r="259" spans="1:14" ht="15.75" customHeight="1">
      <c r="A259" s="133">
        <v>74</v>
      </c>
      <c r="B259" s="127" t="s">
        <v>76</v>
      </c>
      <c r="C259" s="127" t="s">
        <v>74</v>
      </c>
      <c r="D259" s="127" t="s">
        <v>85</v>
      </c>
      <c r="E259" s="127" t="s">
        <v>84</v>
      </c>
      <c r="F259" s="127">
        <v>3.2999399999999999E-3</v>
      </c>
      <c r="G259" s="135" t="str">
        <f>D_Prem_Table[[#This Row],[Age]]&amp;";"&amp;D_Prem_Table[[#This Row],[Gender]]&amp;";"&amp;D_Prem_Table[[#This Row],[Smoking Status]]&amp;";"&amp;D_Prem_Table[[#This Row],[Bowtie Plan]]</f>
        <v>74;女性;吸煙人士;人壽保</v>
      </c>
      <c r="J259" s="128"/>
      <c r="K259" s="129"/>
      <c r="L259" s="128"/>
      <c r="M259" s="128"/>
      <c r="N259" s="128"/>
    </row>
    <row r="260" spans="1:14" ht="15.75" customHeight="1">
      <c r="A260" s="133">
        <v>75</v>
      </c>
      <c r="B260" s="127" t="s">
        <v>76</v>
      </c>
      <c r="C260" s="127" t="s">
        <v>74</v>
      </c>
      <c r="D260" s="127" t="s">
        <v>85</v>
      </c>
      <c r="E260" s="127" t="s">
        <v>84</v>
      </c>
      <c r="F260" s="127">
        <v>3.7457499999999999E-3</v>
      </c>
      <c r="G260" s="135" t="str">
        <f>D_Prem_Table[[#This Row],[Age]]&amp;";"&amp;D_Prem_Table[[#This Row],[Gender]]&amp;";"&amp;D_Prem_Table[[#This Row],[Smoking Status]]&amp;";"&amp;D_Prem_Table[[#This Row],[Bowtie Plan]]</f>
        <v>75;女性;吸煙人士;人壽保</v>
      </c>
      <c r="J260" s="128"/>
      <c r="K260" s="129"/>
      <c r="L260" s="128"/>
      <c r="M260" s="128"/>
      <c r="N260" s="128"/>
    </row>
    <row r="261" spans="1:14" ht="15.75" customHeight="1">
      <c r="A261" s="133">
        <v>76</v>
      </c>
      <c r="B261" s="127" t="s">
        <v>76</v>
      </c>
      <c r="C261" s="127" t="s">
        <v>74</v>
      </c>
      <c r="D261" s="127" t="s">
        <v>85</v>
      </c>
      <c r="E261" s="127" t="s">
        <v>84</v>
      </c>
      <c r="F261" s="127">
        <v>4.23559E-3</v>
      </c>
      <c r="G261" s="135" t="str">
        <f>D_Prem_Table[[#This Row],[Age]]&amp;";"&amp;D_Prem_Table[[#This Row],[Gender]]&amp;";"&amp;D_Prem_Table[[#This Row],[Smoking Status]]&amp;";"&amp;D_Prem_Table[[#This Row],[Bowtie Plan]]</f>
        <v>76;女性;吸煙人士;人壽保</v>
      </c>
      <c r="J261" s="128"/>
      <c r="K261" s="129"/>
      <c r="L261" s="128"/>
      <c r="M261" s="128"/>
      <c r="N261" s="128"/>
    </row>
    <row r="262" spans="1:14" ht="15.75" customHeight="1">
      <c r="A262" s="133">
        <v>77</v>
      </c>
      <c r="B262" s="127" t="s">
        <v>76</v>
      </c>
      <c r="C262" s="127" t="s">
        <v>74</v>
      </c>
      <c r="D262" s="127" t="s">
        <v>85</v>
      </c>
      <c r="E262" s="127" t="s">
        <v>84</v>
      </c>
      <c r="F262" s="127">
        <v>4.7890500000000004E-3</v>
      </c>
      <c r="G262" s="135" t="str">
        <f>D_Prem_Table[[#This Row],[Age]]&amp;";"&amp;D_Prem_Table[[#This Row],[Gender]]&amp;";"&amp;D_Prem_Table[[#This Row],[Smoking Status]]&amp;";"&amp;D_Prem_Table[[#This Row],[Bowtie Plan]]</f>
        <v>77;女性;吸煙人士;人壽保</v>
      </c>
      <c r="J262" s="128"/>
      <c r="K262" s="129"/>
      <c r="L262" s="128"/>
      <c r="M262" s="128"/>
      <c r="N262" s="128"/>
    </row>
    <row r="263" spans="1:14" ht="15.75" customHeight="1">
      <c r="A263" s="133">
        <v>78</v>
      </c>
      <c r="B263" s="127" t="s">
        <v>76</v>
      </c>
      <c r="C263" s="127" t="s">
        <v>74</v>
      </c>
      <c r="D263" s="127" t="s">
        <v>85</v>
      </c>
      <c r="E263" s="127" t="s">
        <v>84</v>
      </c>
      <c r="F263" s="127">
        <v>5.4131400000000003E-3</v>
      </c>
      <c r="G263" s="135" t="str">
        <f>D_Prem_Table[[#This Row],[Age]]&amp;";"&amp;D_Prem_Table[[#This Row],[Gender]]&amp;";"&amp;D_Prem_Table[[#This Row],[Smoking Status]]&amp;";"&amp;D_Prem_Table[[#This Row],[Bowtie Plan]]</f>
        <v>78;女性;吸煙人士;人壽保</v>
      </c>
      <c r="J263" s="128"/>
      <c r="K263" s="129"/>
      <c r="L263" s="128"/>
      <c r="M263" s="128"/>
      <c r="N263" s="128"/>
    </row>
    <row r="264" spans="1:14" ht="15.75" customHeight="1">
      <c r="A264" s="133">
        <v>79</v>
      </c>
      <c r="B264" s="127" t="s">
        <v>76</v>
      </c>
      <c r="C264" s="127" t="s">
        <v>74</v>
      </c>
      <c r="D264" s="127" t="s">
        <v>85</v>
      </c>
      <c r="E264" s="127" t="s">
        <v>84</v>
      </c>
      <c r="F264" s="127">
        <v>6.1170199999999999E-3</v>
      </c>
      <c r="G264" s="135" t="str">
        <f>D_Prem_Table[[#This Row],[Age]]&amp;";"&amp;D_Prem_Table[[#This Row],[Gender]]&amp;";"&amp;D_Prem_Table[[#This Row],[Smoking Status]]&amp;";"&amp;D_Prem_Table[[#This Row],[Bowtie Plan]]</f>
        <v>79;女性;吸煙人士;人壽保</v>
      </c>
      <c r="J264" s="128"/>
      <c r="K264" s="129"/>
      <c r="L264" s="128"/>
      <c r="M264" s="128"/>
      <c r="N264" s="128"/>
    </row>
    <row r="265" spans="1:14" ht="15.75" customHeight="1">
      <c r="A265" s="133">
        <v>80</v>
      </c>
      <c r="B265" s="127" t="s">
        <v>76</v>
      </c>
      <c r="C265" s="127" t="s">
        <v>74</v>
      </c>
      <c r="D265" s="127" t="s">
        <v>85</v>
      </c>
      <c r="E265" s="127" t="s">
        <v>84</v>
      </c>
      <c r="F265" s="127">
        <v>6.6992600000000003E-3</v>
      </c>
      <c r="G265" s="135" t="str">
        <f>D_Prem_Table[[#This Row],[Age]]&amp;";"&amp;D_Prem_Table[[#This Row],[Gender]]&amp;";"&amp;D_Prem_Table[[#This Row],[Smoking Status]]&amp;";"&amp;D_Prem_Table[[#This Row],[Bowtie Plan]]</f>
        <v>80;女性;吸煙人士;人壽保</v>
      </c>
      <c r="J265" s="128"/>
      <c r="K265" s="129"/>
      <c r="L265" s="128"/>
      <c r="M265" s="128"/>
      <c r="N265" s="128"/>
    </row>
    <row r="266" spans="1:14" ht="15.75" customHeight="1">
      <c r="A266" s="133">
        <v>81</v>
      </c>
      <c r="B266" s="127" t="s">
        <v>76</v>
      </c>
      <c r="C266" s="127" t="s">
        <v>74</v>
      </c>
      <c r="D266" s="127" t="s">
        <v>85</v>
      </c>
      <c r="E266" s="127" t="s">
        <v>84</v>
      </c>
      <c r="F266" s="127">
        <v>7.3158600000000004E-3</v>
      </c>
      <c r="G266" s="135" t="str">
        <f>D_Prem_Table[[#This Row],[Age]]&amp;";"&amp;D_Prem_Table[[#This Row],[Gender]]&amp;";"&amp;D_Prem_Table[[#This Row],[Smoking Status]]&amp;";"&amp;D_Prem_Table[[#This Row],[Bowtie Plan]]</f>
        <v>81;女性;吸煙人士;人壽保</v>
      </c>
      <c r="J266" s="128"/>
      <c r="K266" s="129"/>
      <c r="L266" s="128"/>
      <c r="M266" s="128"/>
      <c r="N266" s="128"/>
    </row>
    <row r="267" spans="1:14" ht="15.75" customHeight="1">
      <c r="A267" s="133">
        <v>82</v>
      </c>
      <c r="B267" s="127" t="s">
        <v>76</v>
      </c>
      <c r="C267" s="127" t="s">
        <v>74</v>
      </c>
      <c r="D267" s="127" t="s">
        <v>85</v>
      </c>
      <c r="E267" s="127" t="s">
        <v>84</v>
      </c>
      <c r="F267" s="127">
        <v>7.9556399999999999E-3</v>
      </c>
      <c r="G267" s="135" t="str">
        <f>D_Prem_Table[[#This Row],[Age]]&amp;";"&amp;D_Prem_Table[[#This Row],[Gender]]&amp;";"&amp;D_Prem_Table[[#This Row],[Smoking Status]]&amp;";"&amp;D_Prem_Table[[#This Row],[Bowtie Plan]]</f>
        <v>82;女性;吸煙人士;人壽保</v>
      </c>
      <c r="J267" s="128"/>
      <c r="K267" s="129"/>
      <c r="L267" s="128"/>
      <c r="M267" s="128"/>
      <c r="N267" s="128"/>
    </row>
    <row r="268" spans="1:14" ht="15.75" customHeight="1">
      <c r="A268" s="133">
        <v>83</v>
      </c>
      <c r="B268" s="127" t="s">
        <v>76</v>
      </c>
      <c r="C268" s="127" t="s">
        <v>74</v>
      </c>
      <c r="D268" s="127" t="s">
        <v>85</v>
      </c>
      <c r="E268" s="127" t="s">
        <v>84</v>
      </c>
      <c r="F268" s="127">
        <v>8.9672699999999994E-3</v>
      </c>
      <c r="G268" s="135" t="str">
        <f>D_Prem_Table[[#This Row],[Age]]&amp;";"&amp;D_Prem_Table[[#This Row],[Gender]]&amp;";"&amp;D_Prem_Table[[#This Row],[Smoking Status]]&amp;";"&amp;D_Prem_Table[[#This Row],[Bowtie Plan]]</f>
        <v>83;女性;吸煙人士;人壽保</v>
      </c>
      <c r="J268" s="128"/>
      <c r="K268" s="129"/>
      <c r="L268" s="128"/>
      <c r="M268" s="128"/>
      <c r="N268" s="128"/>
    </row>
    <row r="269" spans="1:14" ht="15.75" customHeight="1">
      <c r="A269" s="136">
        <v>84</v>
      </c>
      <c r="B269" s="137" t="s">
        <v>76</v>
      </c>
      <c r="C269" s="137" t="s">
        <v>74</v>
      </c>
      <c r="D269" s="137" t="s">
        <v>85</v>
      </c>
      <c r="E269" s="137" t="s">
        <v>84</v>
      </c>
      <c r="F269" s="137">
        <v>1.0073479999999999E-2</v>
      </c>
      <c r="G269" s="138" t="str">
        <f>D_Prem_Table[[#This Row],[Age]]&amp;";"&amp;D_Prem_Table[[#This Row],[Gender]]&amp;";"&amp;D_Prem_Table[[#This Row],[Smoking Status]]&amp;";"&amp;D_Prem_Table[[#This Row],[Bowtie Plan]]</f>
        <v>84;女性;吸煙人士;人壽保</v>
      </c>
      <c r="J269" s="128"/>
      <c r="K269" s="129"/>
      <c r="L269" s="128"/>
      <c r="M269" s="128"/>
      <c r="N269" s="128"/>
    </row>
  </sheetData>
  <sheetProtection algorithmName="SHA-512" hashValue="50YDoAO7Zp3olwGIbH/2gyhabKFQj5iwMQ3ai7uw/l9dqT8po+yZXzv412uMCBwzI/pnnF6fDdQIqqZsLyIlUw==" saltValue="NxodrE1l2pqjM9Kv0htc2w==" spinCount="100000" sheet="1" objects="1" scenarios="1"/>
  <pageMargins left="0.7" right="0.7" top="0.75" bottom="0.75" header="0" footer="0"/>
  <pageSetup orientation="landscape"/>
  <customProperties>
    <customPr name="QAA_DRILLPATH_NODE_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1088"/>
  <sheetViews>
    <sheetView workbookViewId="0">
      <pane xSplit="3" ySplit="7" topLeftCell="D8" activePane="bottomRight" state="frozen"/>
      <selection activeCell="E25" sqref="E25 I26 E6"/>
      <selection pane="topRight" activeCell="E25" sqref="E25 I26 E6"/>
      <selection pane="bottomLeft" activeCell="E25" sqref="E25 I26 E6"/>
      <selection pane="bottomRight" activeCell="E25" sqref="E25 I26 E6"/>
    </sheetView>
  </sheetViews>
  <sheetFormatPr defaultColWidth="11.125" defaultRowHeight="15" customHeight="1"/>
  <cols>
    <col min="1" max="1" width="3.875" customWidth="1"/>
    <col min="2" max="2" width="15.5" bestFit="1" customWidth="1"/>
    <col min="3" max="3" width="9.375" customWidth="1"/>
    <col min="4" max="4" width="23.125" bestFit="1" customWidth="1"/>
    <col min="5" max="6" width="8" bestFit="1" customWidth="1"/>
    <col min="7" max="7" width="17.5" bestFit="1" customWidth="1"/>
    <col min="8" max="8" width="13.5" customWidth="1"/>
    <col min="9" max="9" width="5.625" customWidth="1"/>
    <col min="10" max="10" width="26.125" customWidth="1"/>
    <col min="11" max="11" width="3.625" customWidth="1"/>
    <col min="12" max="12" width="7" customWidth="1"/>
    <col min="13" max="15" width="9" bestFit="1" customWidth="1"/>
    <col min="16" max="18" width="8.375" bestFit="1" customWidth="1"/>
    <col min="19" max="29" width="9.875" bestFit="1" customWidth="1"/>
    <col min="30" max="33" width="10.875" bestFit="1" customWidth="1"/>
    <col min="34" max="34" width="1.625" customWidth="1"/>
    <col min="35" max="35" width="6.875" customWidth="1"/>
    <col min="36" max="46" width="8.375" bestFit="1" customWidth="1"/>
    <col min="47" max="47" width="2.625" customWidth="1"/>
    <col min="48" max="48" width="7.5" customWidth="1"/>
    <col min="49" max="59" width="8.375" bestFit="1" customWidth="1"/>
    <col min="60" max="64" width="11.625" customWidth="1"/>
    <col min="65" max="79" width="11" customWidth="1"/>
  </cols>
  <sheetData>
    <row r="1" spans="1:79" ht="15.75" customHeight="1"/>
    <row r="4" spans="1:79" ht="15.75" customHeight="1"/>
    <row r="5" spans="1:79" ht="15.75" customHeight="1">
      <c r="A5" s="117"/>
      <c r="D5" s="144" t="s">
        <v>96</v>
      </c>
      <c r="I5" s="121"/>
      <c r="J5" s="150" t="s">
        <v>128</v>
      </c>
      <c r="K5" s="121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</row>
    <row r="6" spans="1:79" ht="15.75" customHeight="1">
      <c r="A6" s="117"/>
      <c r="D6" s="148">
        <f>INDEX(Table6[Value], MATCH(simp.expected_return, Table6[Return Rate], 1))</f>
        <v>7.0999999999999994E-2</v>
      </c>
      <c r="E6" s="123"/>
      <c r="F6" s="123"/>
      <c r="J6" s="148">
        <f>INDEX(S_Expected_Realisation_Rate[Value], MATCH(simp.expected_realisation_input, S_Expected_Realisation_Rate[Realisation Rate], 0))</f>
        <v>0.75</v>
      </c>
    </row>
    <row r="7" spans="1:79" ht="30">
      <c r="B7" s="151" t="s">
        <v>100</v>
      </c>
      <c r="C7" s="151" t="s">
        <v>101</v>
      </c>
      <c r="D7" s="143" t="s">
        <v>99</v>
      </c>
      <c r="E7" s="143" t="s">
        <v>91</v>
      </c>
      <c r="F7" s="143" t="s">
        <v>92</v>
      </c>
      <c r="G7" s="143" t="s">
        <v>94</v>
      </c>
      <c r="H7" s="143" t="s">
        <v>95</v>
      </c>
      <c r="J7" s="149" t="s">
        <v>104</v>
      </c>
    </row>
    <row r="8" spans="1:79" ht="15.75" customHeight="1">
      <c r="B8" s="117">
        <f>simp.issue_age</f>
        <v>30</v>
      </c>
      <c r="C8" s="117">
        <v>1</v>
      </c>
      <c r="D8" s="123">
        <f>IFERROR($G8*(1+D$6),"")</f>
        <v>16449.765643584</v>
      </c>
      <c r="E8" s="123">
        <f>IFERROR(12*INDEX(D_Prem_Table[Monthly_premium], MATCH($B8&amp;";"&amp;simp.gender&amp;";"&amp;simp.smoker&amp;";"&amp;"人壽保", D_Prem_Table[Lookup key], 0)) * simp.SA * INDEX(S_Currency[rate], MATCH(simp.currency, S_Currency[currency], 0)), "")</f>
        <v>450.71769599999999</v>
      </c>
      <c r="F8" s="123">
        <f>IF(AND($C8&lt;=simp.payment_period, $C8&lt;=84), simp.premium * INDEX(S_Currency[rate], MATCH(simp.currency, S_Currency[currency], 0)), 0)</f>
        <v>15809.976000000001</v>
      </c>
      <c r="G8" s="123">
        <f t="shared" ref="G8:G39" si="0">IFERROR(F8-E8,"")</f>
        <v>15359.258304000001</v>
      </c>
      <c r="H8" s="123">
        <f>G8</f>
        <v>15359.258304000001</v>
      </c>
      <c r="I8" s="123"/>
      <c r="J8" s="158" t="str">
        <f>IFERROR(INDEX(簡易!$C$112:$C$116, MATCH(INDEX(S_PolicyYear[attained_age_or_policy_year], MATCH(C8, S_PolicyYear[policy_year], 0)), 簡易!$B$112:$B$116, 0)), "not available")</f>
        <v>not available</v>
      </c>
      <c r="K8" s="123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</row>
    <row r="9" spans="1:79" ht="15.75" customHeight="1">
      <c r="B9" s="117">
        <f t="shared" ref="B9:B72" si="1">IF(B8&lt;84,B8+1,"")</f>
        <v>31</v>
      </c>
      <c r="C9" s="117">
        <f t="shared" ref="C9:C72" si="2">IF(B9&lt;&gt;"",C8+1,"")</f>
        <v>2</v>
      </c>
      <c r="D9" s="123">
        <f t="shared" ref="D9:D40" si="3">IFERROR((D8+$G9)*(1+D$6),"")</f>
        <v>34042.058402998467</v>
      </c>
      <c r="E9" s="123">
        <f>IFERROR(12*INDEX(D_Prem_Table[Monthly_premium], MATCH($B9&amp;";"&amp;simp.gender&amp;";"&amp;simp.smoker&amp;";"&amp;"人壽保", D_Prem_Table[Lookup key], 0)) * simp.SA * INDEX(S_Currency[rate], MATCH(simp.currency, S_Currency[currency], 0)), "")</f>
        <v>474.43968000000001</v>
      </c>
      <c r="F9" s="123">
        <f>IF(AND($C9&lt;=simp.payment_period, $C9&lt;=84), simp.premium * INDEX(S_Currency[rate], MATCH(simp.currency, S_Currency[currency], 0)), 0)</f>
        <v>15809.976000000001</v>
      </c>
      <c r="G9" s="123">
        <f t="shared" si="0"/>
        <v>15335.536320000001</v>
      </c>
      <c r="H9" s="123">
        <f>IFERROR(H8+G9,H8)</f>
        <v>30694.794624000002</v>
      </c>
      <c r="I9" s="123"/>
      <c r="J9" s="158" t="str">
        <f>IFERROR(INDEX(簡易!$C$112:$C$116, MATCH(INDEX(S_PolicyYear[attained_age_or_policy_year], MATCH(C9, S_PolicyYear[policy_year], 0)), 簡易!$B$112:$B$116, 0)), "not available")</f>
        <v>not available</v>
      </c>
      <c r="K9" s="123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</row>
    <row r="10" spans="1:79" ht="15.75" customHeight="1">
      <c r="B10" s="117">
        <f t="shared" si="1"/>
        <v>32</v>
      </c>
      <c r="C10" s="117">
        <f t="shared" si="2"/>
        <v>3</v>
      </c>
      <c r="D10" s="123">
        <f t="shared" si="3"/>
        <v>52851.581985067358</v>
      </c>
      <c r="E10" s="123">
        <f>IFERROR(12*INDEX(D_Prem_Table[Monthly_premium], MATCH($B10&amp;";"&amp;simp.gender&amp;";"&amp;simp.smoker&amp;";"&amp;"人壽保", D_Prem_Table[Lookup key], 0)) * simp.SA * INDEX(S_Currency[rate], MATCH(simp.currency, S_Currency[currency], 0)), "")</f>
        <v>504.15206399999994</v>
      </c>
      <c r="F10" s="123">
        <f>IF(AND($C10&lt;=simp.payment_period, $C10&lt;=84), simp.premium * INDEX(S_Currency[rate], MATCH(simp.currency, S_Currency[currency], 0)), 0)</f>
        <v>15809.976000000001</v>
      </c>
      <c r="G10" s="123">
        <f t="shared" si="0"/>
        <v>15305.823936000001</v>
      </c>
      <c r="H10" s="123">
        <f t="shared" ref="H10:H73" si="4">IFERROR(H9+G10,H9)</f>
        <v>46000.618560000003</v>
      </c>
      <c r="I10" s="123"/>
      <c r="J10" s="158" t="str">
        <f>IFERROR(INDEX(簡易!$C$112:$C$116, MATCH(INDEX(S_PolicyYear[attained_age_or_policy_year], MATCH(C10, S_PolicyYear[policy_year], 0)), 簡易!$B$112:$B$116, 0)), "not available")</f>
        <v>not available</v>
      </c>
      <c r="K10" s="123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</row>
    <row r="11" spans="1:79" ht="15.75" customHeight="1">
      <c r="B11" s="117">
        <f t="shared" si="1"/>
        <v>33</v>
      </c>
      <c r="C11" s="117">
        <f t="shared" si="2"/>
        <v>4</v>
      </c>
      <c r="D11" s="123">
        <f t="shared" si="3"/>
        <v>72958.472374167133</v>
      </c>
      <c r="E11" s="123">
        <f>IFERROR(12*INDEX(D_Prem_Table[Monthly_premium], MATCH($B11&amp;";"&amp;simp.gender&amp;";"&amp;simp.smoker&amp;";"&amp;"人壽保", D_Prem_Table[Lookup key], 0)) * simp.SA * INDEX(S_Currency[rate], MATCH(simp.currency, S_Currency[currency], 0)), "")</f>
        <v>539.73503999999991</v>
      </c>
      <c r="F11" s="123">
        <f>IF(AND($C11&lt;=simp.payment_period, $C11&lt;=84), simp.premium * INDEX(S_Currency[rate], MATCH(simp.currency, S_Currency[currency], 0)), 0)</f>
        <v>15809.976000000001</v>
      </c>
      <c r="G11" s="123">
        <f t="shared" si="0"/>
        <v>15270.240960000001</v>
      </c>
      <c r="H11" s="123">
        <f t="shared" si="4"/>
        <v>61270.859520000005</v>
      </c>
      <c r="I11" s="123"/>
      <c r="J11" s="158" t="str">
        <f>IFERROR(INDEX(簡易!$C$112:$C$116, MATCH(INDEX(S_PolicyYear[attained_age_or_policy_year], MATCH(C11, S_PolicyYear[policy_year], 0)), 簡易!$B$112:$B$116, 0)), "not available")</f>
        <v>not available</v>
      </c>
      <c r="K11" s="123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</row>
    <row r="12" spans="1:79" ht="15.75" customHeight="1">
      <c r="A12" s="117" t="s">
        <v>79</v>
      </c>
      <c r="B12" s="117">
        <f t="shared" si="1"/>
        <v>34</v>
      </c>
      <c r="C12" s="117">
        <f t="shared" si="2"/>
        <v>5</v>
      </c>
      <c r="D12" s="123">
        <f t="shared" si="3"/>
        <v>94446.373865308997</v>
      </c>
      <c r="E12" s="123">
        <f>IFERROR(12*INDEX(D_Prem_Table[Monthly_premium], MATCH($B12&amp;";"&amp;simp.gender&amp;";"&amp;simp.smoker&amp;";"&amp;"人壽保", D_Prem_Table[Lookup key], 0)) * simp.SA * INDEX(S_Currency[rate], MATCH(simp.currency, S_Currency[currency], 0)), "")</f>
        <v>583.22534399999995</v>
      </c>
      <c r="F12" s="123">
        <f>IF(AND($C12&lt;=simp.payment_period, $C12&lt;=84), simp.premium * INDEX(S_Currency[rate], MATCH(simp.currency, S_Currency[currency], 0)), 0)</f>
        <v>15809.976000000001</v>
      </c>
      <c r="G12" s="123">
        <f t="shared" si="0"/>
        <v>15226.750656</v>
      </c>
      <c r="H12" s="123">
        <f t="shared" si="4"/>
        <v>76497.610176000002</v>
      </c>
      <c r="I12" s="123"/>
      <c r="J12" s="158">
        <f>IFERROR(INDEX(簡易!$C$112:$C$116, MATCH(INDEX(S_PolicyYear[attained_age_or_policy_year], MATCH(C12, S_PolicyYear[policy_year], 0)), 簡易!$B$112:$B$116, 0)), "not available")</f>
        <v>6817.2</v>
      </c>
      <c r="K12" s="123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</row>
    <row r="13" spans="1:79" ht="15.75" customHeight="1">
      <c r="B13" s="117">
        <f t="shared" si="1"/>
        <v>35</v>
      </c>
      <c r="C13" s="117">
        <f t="shared" si="2"/>
        <v>6</v>
      </c>
      <c r="D13" s="123">
        <f t="shared" si="3"/>
        <v>117400.63512430593</v>
      </c>
      <c r="E13" s="123">
        <f>IFERROR(12*INDEX(D_Prem_Table[Monthly_premium], MATCH($B13&amp;";"&amp;simp.gender&amp;";"&amp;simp.smoker&amp;";"&amp;"人壽保", D_Prem_Table[Lookup key], 0)) * simp.SA * INDEX(S_Currency[rate], MATCH(simp.currency, S_Currency[currency], 0)), "")</f>
        <v>638.57664</v>
      </c>
      <c r="F13" s="123">
        <f>IF(AND($C13&lt;=simp.payment_period, $C13&lt;=84), simp.premium * INDEX(S_Currency[rate], MATCH(simp.currency, S_Currency[currency], 0)), 0)</f>
        <v>15809.976000000001</v>
      </c>
      <c r="G13" s="123">
        <f t="shared" si="0"/>
        <v>15171.399360000001</v>
      </c>
      <c r="H13" s="123">
        <f t="shared" si="4"/>
        <v>91669.009535999998</v>
      </c>
      <c r="I13" s="123"/>
      <c r="J13" s="158" t="str">
        <f>IFERROR(INDEX(簡易!$C$112:$C$116, MATCH(INDEX(S_PolicyYear[attained_age_or_policy_year], MATCH(C13, S_PolicyYear[policy_year], 0)), 簡易!$B$112:$B$116, 0)), "not available")</f>
        <v>not available</v>
      </c>
      <c r="K13" s="123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</row>
    <row r="14" spans="1:79" ht="15.75" customHeight="1">
      <c r="B14" s="117">
        <f t="shared" si="1"/>
        <v>36</v>
      </c>
      <c r="C14" s="117">
        <f t="shared" si="2"/>
        <v>7</v>
      </c>
      <c r="D14" s="123">
        <f t="shared" si="3"/>
        <v>141953.98179873967</v>
      </c>
      <c r="E14" s="123">
        <f>IFERROR(12*INDEX(D_Prem_Table[Monthly_premium], MATCH($B14&amp;";"&amp;simp.gender&amp;";"&amp;simp.smoker&amp;";"&amp;"人壽保", D_Prem_Table[Lookup key], 0)) * simp.SA * INDEX(S_Currency[rate], MATCH(simp.currency, S_Currency[currency], 0)), "")</f>
        <v>667.21075199999996</v>
      </c>
      <c r="F14" s="123">
        <f>IF(AND($C14&lt;=simp.payment_period, $C14&lt;=84), simp.premium * INDEX(S_Currency[rate], MATCH(simp.currency, S_Currency[currency], 0)), 0)</f>
        <v>15809.976000000001</v>
      </c>
      <c r="G14" s="123">
        <f t="shared" si="0"/>
        <v>15142.765248</v>
      </c>
      <c r="H14" s="123">
        <f t="shared" si="4"/>
        <v>106811.77478399999</v>
      </c>
      <c r="I14" s="123"/>
      <c r="J14" s="158" t="str">
        <f>IFERROR(INDEX(簡易!$C$112:$C$116, MATCH(INDEX(S_PolicyYear[attained_age_or_policy_year], MATCH(C14, S_PolicyYear[policy_year], 0)), 簡易!$B$112:$B$116, 0)), "not available")</f>
        <v>not available</v>
      </c>
      <c r="K14" s="123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</row>
    <row r="15" spans="1:79" ht="15.75" customHeight="1">
      <c r="B15" s="117">
        <f t="shared" si="1"/>
        <v>37</v>
      </c>
      <c r="C15" s="117">
        <f t="shared" si="2"/>
        <v>8</v>
      </c>
      <c r="D15" s="123">
        <f t="shared" si="3"/>
        <v>168208.78560309016</v>
      </c>
      <c r="E15" s="123">
        <f>IFERROR(12*INDEX(D_Prem_Table[Monthly_premium], MATCH($B15&amp;";"&amp;simp.gender&amp;";"&amp;simp.smoker&amp;";"&amp;"人壽保", D_Prem_Table[Lookup key], 0)) * simp.SA * INDEX(S_Currency[rate], MATCH(simp.currency, S_Currency[currency], 0)), "")</f>
        <v>706.26815999999997</v>
      </c>
      <c r="F15" s="123">
        <f>IF(AND($C15&lt;=simp.payment_period, $C15&lt;=84), simp.premium * INDEX(S_Currency[rate], MATCH(simp.currency, S_Currency[currency], 0)), 0)</f>
        <v>15809.976000000001</v>
      </c>
      <c r="G15" s="123">
        <f t="shared" si="0"/>
        <v>15103.707840000001</v>
      </c>
      <c r="H15" s="123">
        <f t="shared" si="4"/>
        <v>121915.482624</v>
      </c>
      <c r="I15" s="123"/>
      <c r="J15" s="158" t="str">
        <f>IFERROR(INDEX(簡易!$C$112:$C$116, MATCH(INDEX(S_PolicyYear[attained_age_or_policy_year], MATCH(C15, S_PolicyYear[policy_year], 0)), 簡易!$B$112:$B$116, 0)), "not available")</f>
        <v>not available</v>
      </c>
      <c r="K15" s="123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</row>
    <row r="16" spans="1:79" ht="15.75" customHeight="1">
      <c r="B16" s="117">
        <f t="shared" si="1"/>
        <v>38</v>
      </c>
      <c r="C16" s="117">
        <f t="shared" si="2"/>
        <v>9</v>
      </c>
      <c r="D16" s="123">
        <f t="shared" si="3"/>
        <v>196287.90302346958</v>
      </c>
      <c r="E16" s="123">
        <f>IFERROR(12*INDEX(D_Prem_Table[Monthly_premium], MATCH($B16&amp;";"&amp;simp.gender&amp;";"&amp;simp.smoker&amp;";"&amp;"人壽保", D_Prem_Table[Lookup key], 0)) * simp.SA * INDEX(S_Currency[rate], MATCH(simp.currency, S_Currency[currency], 0)), "")</f>
        <v>743.40863999999999</v>
      </c>
      <c r="F16" s="123">
        <f>IF(AND($C16&lt;=simp.payment_period, $C16&lt;=84), simp.premium * INDEX(S_Currency[rate], MATCH(simp.currency, S_Currency[currency], 0)), 0)</f>
        <v>15809.976000000001</v>
      </c>
      <c r="G16" s="123">
        <f t="shared" si="0"/>
        <v>15066.567360000001</v>
      </c>
      <c r="H16" s="123">
        <f t="shared" si="4"/>
        <v>136982.04998399998</v>
      </c>
      <c r="I16" s="123"/>
      <c r="J16" s="158" t="str">
        <f>IFERROR(INDEX(簡易!$C$112:$C$116, MATCH(INDEX(S_PolicyYear[attained_age_or_policy_year], MATCH(C16, S_PolicyYear[policy_year], 0)), 簡易!$B$112:$B$116, 0)), "not available")</f>
        <v>not available</v>
      </c>
      <c r="K16" s="123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</row>
    <row r="17" spans="2:79" ht="15.75" customHeight="1">
      <c r="B17" s="117">
        <f t="shared" si="1"/>
        <v>39</v>
      </c>
      <c r="C17" s="117">
        <f t="shared" si="2"/>
        <v>10</v>
      </c>
      <c r="D17" s="123">
        <f t="shared" si="3"/>
        <v>226319.96212603993</v>
      </c>
      <c r="E17" s="123">
        <f>IFERROR(12*INDEX(D_Prem_Table[Monthly_premium], MATCH($B17&amp;";"&amp;simp.gender&amp;";"&amp;simp.smoker&amp;";"&amp;"人壽保", D_Prem_Table[Lookup key], 0)) * simp.SA * INDEX(S_Currency[rate], MATCH(simp.currency, S_Currency[currency], 0)), "")</f>
        <v>781.38777600000003</v>
      </c>
      <c r="F17" s="123">
        <f>IF(AND($C17&lt;=simp.payment_period, $C17&lt;=84), simp.premium * INDEX(S_Currency[rate], MATCH(simp.currency, S_Currency[currency], 0)), 0)</f>
        <v>15809.976000000001</v>
      </c>
      <c r="G17" s="123">
        <f t="shared" si="0"/>
        <v>15028.588224000001</v>
      </c>
      <c r="H17" s="123">
        <f t="shared" si="4"/>
        <v>152010.63820799999</v>
      </c>
      <c r="I17" s="123"/>
      <c r="J17" s="158">
        <f>IFERROR(INDEX(簡易!$C$112:$C$116, MATCH(INDEX(S_PolicyYear[attained_age_or_policy_year], MATCH(C17, S_PolicyYear[policy_year], 0)), 簡易!$B$112:$B$116, 0)), "not available")</f>
        <v>60315.45</v>
      </c>
      <c r="K17" s="123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</row>
    <row r="18" spans="2:79" ht="15.75" customHeight="1">
      <c r="B18" s="117">
        <f t="shared" si="1"/>
        <v>40</v>
      </c>
      <c r="C18" s="117">
        <f t="shared" si="2"/>
        <v>11</v>
      </c>
      <c r="D18" s="123">
        <f t="shared" si="3"/>
        <v>258443.49345586877</v>
      </c>
      <c r="E18" s="123">
        <f>IFERROR(12*INDEX(D_Prem_Table[Monthly_premium], MATCH($B18&amp;";"&amp;simp.gender&amp;";"&amp;simp.smoker&amp;";"&amp;"人壽保", D_Prem_Table[Lookup key], 0)) * simp.SA * INDEX(S_Currency[rate], MATCH(simp.currency, S_Currency[currency], 0)), "")</f>
        <v>819.48671999999999</v>
      </c>
      <c r="F18" s="123">
        <f>IF(AND($C18&lt;=simp.payment_period, $C18&lt;=84), simp.premium * INDEX(S_Currency[rate], MATCH(simp.currency, S_Currency[currency], 0)), 0)</f>
        <v>15809.976000000001</v>
      </c>
      <c r="G18" s="123">
        <f t="shared" si="0"/>
        <v>14990.48928</v>
      </c>
      <c r="H18" s="123">
        <f t="shared" si="4"/>
        <v>167001.127488</v>
      </c>
      <c r="I18" s="123"/>
      <c r="J18" s="158" t="str">
        <f>IFERROR(INDEX(簡易!$C$112:$C$116, MATCH(INDEX(S_PolicyYear[attained_age_or_policy_year], MATCH(C18, S_PolicyYear[policy_year], 0)), 簡易!$B$112:$B$116, 0)), "not available")</f>
        <v>not available</v>
      </c>
      <c r="K18" s="123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</row>
    <row r="19" spans="2:79" ht="15.75" customHeight="1">
      <c r="B19" s="117">
        <f t="shared" si="1"/>
        <v>41</v>
      </c>
      <c r="C19" s="117">
        <f t="shared" si="2"/>
        <v>12</v>
      </c>
      <c r="D19" s="123">
        <f t="shared" si="3"/>
        <v>292762.20982665947</v>
      </c>
      <c r="E19" s="123">
        <f>IFERROR(12*INDEX(D_Prem_Table[Monthly_premium], MATCH($B19&amp;";"&amp;simp.gender&amp;";"&amp;simp.smoker&amp;";"&amp;"人壽保", D_Prem_Table[Lookup key], 0)) * simp.SA * INDEX(S_Currency[rate], MATCH(simp.currency, S_Currency[currency], 0)), "")</f>
        <v>899.39865599999996</v>
      </c>
      <c r="F19" s="123">
        <f>IF(AND($C19&lt;=simp.payment_period, $C19&lt;=84), simp.premium * INDEX(S_Currency[rate], MATCH(simp.currency, S_Currency[currency], 0)), 0)</f>
        <v>15809.976000000001</v>
      </c>
      <c r="G19" s="123">
        <f t="shared" si="0"/>
        <v>14910.577344000001</v>
      </c>
      <c r="H19" s="123">
        <f t="shared" si="4"/>
        <v>181911.70483199999</v>
      </c>
      <c r="I19" s="123"/>
      <c r="J19" s="158" t="str">
        <f>IFERROR(INDEX(簡易!$C$112:$C$116, MATCH(INDEX(S_PolicyYear[attained_age_or_policy_year], MATCH(C19, S_PolicyYear[policy_year], 0)), 簡易!$B$112:$B$116, 0)), "not available")</f>
        <v>not available</v>
      </c>
      <c r="K19" s="123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</row>
    <row r="20" spans="2:79" ht="15.75" customHeight="1">
      <c r="B20" s="117">
        <f t="shared" si="1"/>
        <v>42</v>
      </c>
      <c r="C20" s="117">
        <f t="shared" si="2"/>
        <v>13</v>
      </c>
      <c r="D20" s="123">
        <f t="shared" si="3"/>
        <v>329423.50062803226</v>
      </c>
      <c r="E20" s="123">
        <f>IFERROR(12*INDEX(D_Prem_Table[Monthly_premium], MATCH($B20&amp;";"&amp;simp.gender&amp;";"&amp;simp.smoker&amp;";"&amp;"人壽保", D_Prem_Table[Lookup key], 0)) * simp.SA * INDEX(S_Currency[rate], MATCH(simp.currency, S_Currency[currency], 0)), "")</f>
        <v>987.21791999999994</v>
      </c>
      <c r="F20" s="123">
        <f>IF(AND($C20&lt;=simp.payment_period, $C20&lt;=84), simp.premium * INDEX(S_Currency[rate], MATCH(simp.currency, S_Currency[currency], 0)), 0)</f>
        <v>15809.976000000001</v>
      </c>
      <c r="G20" s="123">
        <f t="shared" si="0"/>
        <v>14822.758080000001</v>
      </c>
      <c r="H20" s="123">
        <f t="shared" si="4"/>
        <v>196734.46291199999</v>
      </c>
      <c r="I20" s="123"/>
      <c r="J20" s="158" t="str">
        <f>IFERROR(INDEX(簡易!$C$112:$C$116, MATCH(INDEX(S_PolicyYear[attained_age_or_policy_year], MATCH(C20, S_PolicyYear[policy_year], 0)), 簡易!$B$112:$B$116, 0)), "not available")</f>
        <v>not available</v>
      </c>
      <c r="K20" s="123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</row>
    <row r="21" spans="2:79" ht="15.75" customHeight="1">
      <c r="B21" s="117">
        <f t="shared" si="1"/>
        <v>43</v>
      </c>
      <c r="C21" s="117">
        <f t="shared" si="2"/>
        <v>14</v>
      </c>
      <c r="D21" s="123">
        <f t="shared" si="3"/>
        <v>368585.09158190252</v>
      </c>
      <c r="E21" s="123">
        <f>IFERROR(12*INDEX(D_Prem_Table[Monthly_premium], MATCH($B21&amp;";"&amp;simp.gender&amp;";"&amp;simp.smoker&amp;";"&amp;"人壽保", D_Prem_Table[Lookup key], 0)) * simp.SA * INDEX(S_Currency[rate], MATCH(simp.currency, S_Currency[currency], 0)), "")</f>
        <v>1083.06432</v>
      </c>
      <c r="F21" s="123">
        <f>IF(AND($C21&lt;=simp.payment_period, $C21&lt;=84), simp.premium * INDEX(S_Currency[rate], MATCH(simp.currency, S_Currency[currency], 0)), 0)</f>
        <v>15809.976000000001</v>
      </c>
      <c r="G21" s="123">
        <f t="shared" si="0"/>
        <v>14726.911680000001</v>
      </c>
      <c r="H21" s="123">
        <f t="shared" si="4"/>
        <v>211461.37459199998</v>
      </c>
      <c r="I21" s="123"/>
      <c r="J21" s="158" t="str">
        <f>IFERROR(INDEX(簡易!$C$112:$C$116, MATCH(INDEX(S_PolicyYear[attained_age_or_policy_year], MATCH(C21, S_PolicyYear[policy_year], 0)), 簡易!$B$112:$B$116, 0)), "not available")</f>
        <v>not available</v>
      </c>
      <c r="K21" s="123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</row>
    <row r="22" spans="2:79" ht="15.75" customHeight="1">
      <c r="B22" s="117">
        <f t="shared" si="1"/>
        <v>44</v>
      </c>
      <c r="C22" s="117">
        <f t="shared" si="2"/>
        <v>15</v>
      </c>
      <c r="D22" s="123">
        <f t="shared" si="3"/>
        <v>410417.70333759359</v>
      </c>
      <c r="E22" s="123">
        <f>IFERROR(12*INDEX(D_Prem_Table[Monthly_premium], MATCH($B22&amp;";"&amp;simp.gender&amp;";"&amp;simp.smoker&amp;";"&amp;"人壽保", D_Prem_Table[Lookup key], 0)) * simp.SA * INDEX(S_Currency[rate], MATCH(simp.currency, S_Currency[currency], 0)), "")</f>
        <v>1185.260544</v>
      </c>
      <c r="F22" s="123">
        <f>IF(AND($C22&lt;=simp.payment_period, $C22&lt;=84), simp.premium * INDEX(S_Currency[rate], MATCH(simp.currency, S_Currency[currency], 0)), 0)</f>
        <v>15809.976000000001</v>
      </c>
      <c r="G22" s="123">
        <f t="shared" si="0"/>
        <v>14624.715456</v>
      </c>
      <c r="H22" s="123">
        <f t="shared" si="4"/>
        <v>226086.09004799998</v>
      </c>
      <c r="I22" s="123"/>
      <c r="J22" s="158" t="str">
        <f>IFERROR(INDEX(簡易!$C$112:$C$116, MATCH(INDEX(S_PolicyYear[attained_age_or_policy_year], MATCH(C22, S_PolicyYear[policy_year], 0)), 簡易!$B$112:$B$116, 0)), "not available")</f>
        <v>not available</v>
      </c>
      <c r="K22" s="123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</row>
    <row r="23" spans="2:79" ht="15.75" customHeight="1">
      <c r="B23" s="117">
        <f t="shared" si="1"/>
        <v>45</v>
      </c>
      <c r="C23" s="117">
        <f t="shared" si="2"/>
        <v>16</v>
      </c>
      <c r="D23" s="123">
        <f t="shared" si="3"/>
        <v>455105.7174829467</v>
      </c>
      <c r="E23" s="123">
        <f>IFERROR(12*INDEX(D_Prem_Table[Monthly_premium], MATCH($B23&amp;";"&amp;simp.gender&amp;";"&amp;simp.smoker&amp;";"&amp;"人壽保", D_Prem_Table[Lookup key], 0)) * simp.SA * INDEX(S_Currency[rate], MATCH(simp.currency, S_Currency[currency], 0)), "")</f>
        <v>1292.3688959999999</v>
      </c>
      <c r="F23" s="123">
        <f>IF(AND($C23&lt;=simp.payment_period, $C23&lt;=84), simp.premium * INDEX(S_Currency[rate], MATCH(simp.currency, S_Currency[currency], 0)), 0)</f>
        <v>15809.976000000001</v>
      </c>
      <c r="G23" s="123">
        <f t="shared" si="0"/>
        <v>14517.607104000001</v>
      </c>
      <c r="H23" s="123">
        <f t="shared" si="4"/>
        <v>240603.69715199998</v>
      </c>
      <c r="I23" s="123"/>
      <c r="J23" s="158" t="str">
        <f>IFERROR(INDEX(簡易!$C$112:$C$116, MATCH(INDEX(S_PolicyYear[attained_age_or_policy_year], MATCH(C23, S_PolicyYear[policy_year], 0)), 簡易!$B$112:$B$116, 0)), "not available")</f>
        <v>not available</v>
      </c>
      <c r="K23" s="123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</row>
    <row r="24" spans="2:79" ht="15.75" customHeight="1">
      <c r="B24" s="117">
        <f t="shared" si="1"/>
        <v>46</v>
      </c>
      <c r="C24" s="117">
        <f t="shared" si="2"/>
        <v>17</v>
      </c>
      <c r="D24" s="123">
        <f t="shared" si="3"/>
        <v>502870.47317098791</v>
      </c>
      <c r="E24" s="123">
        <f>IFERROR(12*INDEX(D_Prem_Table[Monthly_premium], MATCH($B24&amp;";"&amp;simp.gender&amp;";"&amp;simp.smoker&amp;";"&amp;"人壽保", D_Prem_Table[Lookup key], 0)) * simp.SA * INDEX(S_Currency[rate], MATCH(simp.currency, S_Currency[currency], 0)), "")</f>
        <v>1382.1050879999998</v>
      </c>
      <c r="F24" s="123">
        <f>IF(AND($C24&lt;=simp.payment_period, $C24&lt;=84), simp.premium * INDEX(S_Currency[rate], MATCH(simp.currency, S_Currency[currency], 0)), 0)</f>
        <v>15809.976000000001</v>
      </c>
      <c r="G24" s="123">
        <f t="shared" si="0"/>
        <v>14427.870912</v>
      </c>
      <c r="H24" s="123">
        <f t="shared" si="4"/>
        <v>255031.56806399999</v>
      </c>
      <c r="I24" s="123"/>
      <c r="J24" s="158" t="str">
        <f>IFERROR(INDEX(簡易!$C$112:$C$116, MATCH(INDEX(S_PolicyYear[attained_age_or_policy_year], MATCH(C24, S_PolicyYear[policy_year], 0)), 簡易!$B$112:$B$116, 0)), "not available")</f>
        <v>not available</v>
      </c>
      <c r="K24" s="123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</row>
    <row r="25" spans="2:79" ht="15.75" customHeight="1">
      <c r="B25" s="117">
        <f t="shared" si="1"/>
        <v>47</v>
      </c>
      <c r="C25" s="117">
        <f t="shared" si="2"/>
        <v>18</v>
      </c>
      <c r="D25" s="123">
        <f t="shared" si="3"/>
        <v>553925.92804836808</v>
      </c>
      <c r="E25" s="123">
        <f>IFERROR(12*INDEX(D_Prem_Table[Monthly_premium], MATCH($B25&amp;";"&amp;simp.gender&amp;";"&amp;simp.smoker&amp;";"&amp;"人壽保", D_Prem_Table[Lookup key], 0)) * simp.SA * INDEX(S_Currency[rate], MATCH(simp.currency, S_Currency[currency], 0)), "")</f>
        <v>1476.0345600000001</v>
      </c>
      <c r="F25" s="123">
        <f>IF(AND($C25&lt;=simp.payment_period, $C25&lt;=84), simp.premium * INDEX(S_Currency[rate], MATCH(simp.currency, S_Currency[currency], 0)), 0)</f>
        <v>15809.976000000001</v>
      </c>
      <c r="G25" s="123">
        <f t="shared" si="0"/>
        <v>14333.941440000001</v>
      </c>
      <c r="H25" s="123">
        <f t="shared" si="4"/>
        <v>269365.50950400002</v>
      </c>
      <c r="I25" s="123"/>
      <c r="J25" s="158" t="str">
        <f>IFERROR(INDEX(簡易!$C$112:$C$116, MATCH(INDEX(S_PolicyYear[attained_age_or_policy_year], MATCH(C25, S_PolicyYear[policy_year], 0)), 簡易!$B$112:$B$116, 0)), "not available")</f>
        <v>not available</v>
      </c>
      <c r="K25" s="123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</row>
    <row r="26" spans="2:79" ht="15.75" customHeight="1">
      <c r="B26" s="117">
        <f t="shared" si="1"/>
        <v>48</v>
      </c>
      <c r="C26" s="117">
        <f t="shared" si="2"/>
        <v>19</v>
      </c>
      <c r="D26" s="123">
        <f t="shared" si="3"/>
        <v>608497.25300924224</v>
      </c>
      <c r="E26" s="123">
        <f>IFERROR(12*INDEX(D_Prem_Table[Monthly_premium], MATCH($B26&amp;";"&amp;simp.gender&amp;";"&amp;simp.smoker&amp;";"&amp;"人壽保", D_Prem_Table[Lookup key], 0)) * simp.SA * INDEX(S_Currency[rate], MATCH(simp.currency, S_Currency[currency], 0)), "")</f>
        <v>1577.8713600000001</v>
      </c>
      <c r="F26" s="123">
        <f>IF(AND($C26&lt;=simp.payment_period, $C26&lt;=84), simp.premium * INDEX(S_Currency[rate], MATCH(simp.currency, S_Currency[currency], 0)), 0)</f>
        <v>15809.976000000001</v>
      </c>
      <c r="G26" s="123">
        <f t="shared" si="0"/>
        <v>14232.104640000001</v>
      </c>
      <c r="H26" s="123">
        <f t="shared" si="4"/>
        <v>283597.61414399999</v>
      </c>
      <c r="I26" s="123"/>
      <c r="J26" s="158" t="str">
        <f>IFERROR(INDEX(簡易!$C$112:$C$116, MATCH(INDEX(S_PolicyYear[attained_age_or_policy_year], MATCH(C26, S_PolicyYear[policy_year], 0)), 簡易!$B$112:$B$116, 0)), "not available")</f>
        <v>not available</v>
      </c>
      <c r="K26" s="123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</row>
    <row r="27" spans="2:79" ht="15.75" customHeight="1">
      <c r="B27" s="117">
        <f t="shared" si="1"/>
        <v>49</v>
      </c>
      <c r="C27" s="117">
        <f t="shared" si="2"/>
        <v>20</v>
      </c>
      <c r="D27" s="123">
        <f t="shared" si="3"/>
        <v>666820.21687779436</v>
      </c>
      <c r="E27" s="123">
        <f>IFERROR(12*INDEX(D_Prem_Table[Monthly_premium], MATCH($B27&amp;";"&amp;simp.gender&amp;";"&amp;simp.smoker&amp;";"&amp;"人壽保", D_Prem_Table[Lookup key], 0)) * simp.SA * INDEX(S_Currency[rate], MATCH(simp.currency, S_Currency[currency], 0)), "")</f>
        <v>1692.647424</v>
      </c>
      <c r="F27" s="123">
        <f>IF(AND($C27&lt;=simp.payment_period, $C27&lt;=84), simp.premium * INDEX(S_Currency[rate], MATCH(simp.currency, S_Currency[currency], 0)), 0)</f>
        <v>15809.976000000001</v>
      </c>
      <c r="G27" s="123">
        <f t="shared" si="0"/>
        <v>14117.328576</v>
      </c>
      <c r="H27" s="123">
        <f t="shared" si="4"/>
        <v>297714.94271999999</v>
      </c>
      <c r="I27" s="123"/>
      <c r="J27" s="158">
        <f>IFERROR(INDEX(簡易!$C$112:$C$116, MATCH(INDEX(S_PolicyYear[attained_age_or_policy_year], MATCH(C27, S_PolicyYear[policy_year], 0)), 簡易!$B$112:$B$116, 0)), "not available")</f>
        <v>341957.85</v>
      </c>
      <c r="K27" s="123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</row>
    <row r="28" spans="2:79" ht="15.75" customHeight="1">
      <c r="B28" s="117">
        <f t="shared" si="1"/>
        <v>50</v>
      </c>
      <c r="C28" s="117">
        <f t="shared" si="2"/>
        <v>21</v>
      </c>
      <c r="D28" s="123">
        <f t="shared" si="3"/>
        <v>729151.94738197373</v>
      </c>
      <c r="E28" s="123">
        <f>IFERROR(12*INDEX(D_Prem_Table[Monthly_premium], MATCH($B28&amp;";"&amp;simp.gender&amp;";"&amp;simp.smoker&amp;";"&amp;"人壽保", D_Prem_Table[Lookup key], 0)) * simp.SA * INDEX(S_Currency[rate], MATCH(simp.currency, S_Currency[currency], 0)), "")</f>
        <v>1816.0496640000001</v>
      </c>
      <c r="F28" s="123">
        <f>IF(AND($C28&lt;=simp.payment_period, $C28&lt;=84), simp.premium * INDEX(S_Currency[rate], MATCH(simp.currency, S_Currency[currency], 0)), 0)</f>
        <v>15809.976000000001</v>
      </c>
      <c r="G28" s="123">
        <f t="shared" si="0"/>
        <v>13993.926336</v>
      </c>
      <c r="H28" s="123">
        <f t="shared" si="4"/>
        <v>311708.86905599997</v>
      </c>
      <c r="I28" s="123"/>
      <c r="J28" s="158" t="str">
        <f>IFERROR(INDEX(簡易!$C$112:$C$116, MATCH(INDEX(S_PolicyYear[attained_age_or_policy_year], MATCH(C28, S_PolicyYear[policy_year], 0)), 簡易!$B$112:$B$116, 0)), "not available")</f>
        <v>not available</v>
      </c>
      <c r="K28" s="123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</row>
    <row r="29" spans="2:79" ht="15.75" customHeight="1">
      <c r="B29" s="117">
        <f t="shared" si="1"/>
        <v>51</v>
      </c>
      <c r="C29" s="117">
        <f t="shared" si="2"/>
        <v>22</v>
      </c>
      <c r="D29" s="123">
        <f t="shared" si="3"/>
        <v>795710.47179591784</v>
      </c>
      <c r="E29" s="123">
        <f>IFERROR(12*INDEX(D_Prem_Table[Monthly_premium], MATCH($B29&amp;";"&amp;simp.gender&amp;";"&amp;simp.smoker&amp;";"&amp;"人壽保", D_Prem_Table[Lookup key], 0)) * simp.SA * INDEX(S_Currency[rate], MATCH(simp.currency, S_Currency[currency], 0)), "")</f>
        <v>2001.6322559999996</v>
      </c>
      <c r="F29" s="123">
        <f>IF(AND($C29&lt;=simp.payment_period, $C29&lt;=84), simp.premium * INDEX(S_Currency[rate], MATCH(simp.currency, S_Currency[currency], 0)), 0)</f>
        <v>15809.976000000001</v>
      </c>
      <c r="G29" s="123">
        <f t="shared" si="0"/>
        <v>13808.343744000002</v>
      </c>
      <c r="H29" s="123">
        <f t="shared" si="4"/>
        <v>325517.21279999998</v>
      </c>
      <c r="I29" s="123"/>
      <c r="J29" s="158" t="str">
        <f>IFERROR(INDEX(簡易!$C$112:$C$116, MATCH(INDEX(S_PolicyYear[attained_age_or_policy_year], MATCH(C29, S_PolicyYear[policy_year], 0)), 簡易!$B$112:$B$116, 0)), "not available")</f>
        <v>not available</v>
      </c>
      <c r="K29" s="123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</row>
    <row r="30" spans="2:79" ht="15.75" customHeight="1">
      <c r="B30" s="117">
        <f t="shared" si="1"/>
        <v>52</v>
      </c>
      <c r="C30" s="117">
        <f t="shared" si="2"/>
        <v>23</v>
      </c>
      <c r="D30" s="123">
        <f t="shared" si="3"/>
        <v>866771.38444293197</v>
      </c>
      <c r="E30" s="123">
        <f>IFERROR(12*INDEX(D_Prem_Table[Monthly_premium], MATCH($B30&amp;";"&amp;simp.gender&amp;";"&amp;simp.smoker&amp;";"&amp;"人壽保", D_Prem_Table[Lookup key], 0)) * simp.SA * INDEX(S_Currency[rate], MATCH(simp.currency, S_Currency[currency], 0)), "")</f>
        <v>2210.0981760000004</v>
      </c>
      <c r="F30" s="123">
        <f>IF(AND($C30&lt;=simp.payment_period, $C30&lt;=84), simp.premium * INDEX(S_Currency[rate], MATCH(simp.currency, S_Currency[currency], 0)), 0)</f>
        <v>15809.976000000001</v>
      </c>
      <c r="G30" s="123">
        <f t="shared" si="0"/>
        <v>13599.877823999999</v>
      </c>
      <c r="H30" s="123">
        <f t="shared" si="4"/>
        <v>339117.090624</v>
      </c>
      <c r="I30" s="123"/>
      <c r="J30" s="158" t="str">
        <f>IFERROR(INDEX(簡易!$C$112:$C$116, MATCH(INDEX(S_PolicyYear[attained_age_or_policy_year], MATCH(C30, S_PolicyYear[policy_year], 0)), 簡易!$B$112:$B$116, 0)), "not available")</f>
        <v>not available</v>
      </c>
      <c r="K30" s="123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</row>
    <row r="31" spans="2:79" ht="15.75" customHeight="1">
      <c r="B31" s="117">
        <f t="shared" si="1"/>
        <v>53</v>
      </c>
      <c r="C31" s="117">
        <f t="shared" si="2"/>
        <v>24</v>
      </c>
      <c r="D31" s="123">
        <f t="shared" si="3"/>
        <v>942625.35584039614</v>
      </c>
      <c r="E31" s="123">
        <f>IFERROR(12*INDEX(D_Prem_Table[Monthly_premium], MATCH($B31&amp;";"&amp;simp.gender&amp;";"&amp;simp.smoker&amp;";"&amp;"人壽保", D_Prem_Table[Lookup key], 0)) * simp.SA * INDEX(S_Currency[rate], MATCH(simp.currency, S_Currency[currency], 0)), "")</f>
        <v>2445.6407039999999</v>
      </c>
      <c r="F31" s="123">
        <f>IF(AND($C31&lt;=simp.payment_period, $C31&lt;=84), simp.premium * INDEX(S_Currency[rate], MATCH(simp.currency, S_Currency[currency], 0)), 0)</f>
        <v>15809.976000000001</v>
      </c>
      <c r="G31" s="123">
        <f t="shared" si="0"/>
        <v>13364.335296000001</v>
      </c>
      <c r="H31" s="123">
        <f t="shared" si="4"/>
        <v>352481.42592000001</v>
      </c>
      <c r="I31" s="123"/>
      <c r="J31" s="158" t="str">
        <f>IFERROR(INDEX(簡易!$C$112:$C$116, MATCH(INDEX(S_PolicyYear[attained_age_or_policy_year], MATCH(C31, S_PolicyYear[policy_year], 0)), 簡易!$B$112:$B$116, 0)), "not available")</f>
        <v>not available</v>
      </c>
      <c r="K31" s="123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</row>
    <row r="32" spans="2:79" ht="15.75" customHeight="1">
      <c r="B32" s="117">
        <f t="shared" si="1"/>
        <v>54</v>
      </c>
      <c r="C32" s="117">
        <f t="shared" si="2"/>
        <v>25</v>
      </c>
      <c r="D32" s="123">
        <f t="shared" si="3"/>
        <v>1023580.4862532242</v>
      </c>
      <c r="E32" s="123">
        <f>IFERROR(12*INDEX(D_Prem_Table[Monthly_premium], MATCH($B32&amp;";"&amp;simp.gender&amp;";"&amp;simp.smoker&amp;";"&amp;"人壽保", D_Prem_Table[Lookup key], 0)) * simp.SA * INDEX(S_Currency[rate], MATCH(simp.currency, S_Currency[currency], 0)), "")</f>
        <v>2711.2550399999996</v>
      </c>
      <c r="F32" s="123">
        <f>IF(AND($C32&lt;=simp.payment_period, $C32&lt;=84), simp.premium * INDEX(S_Currency[rate], MATCH(simp.currency, S_Currency[currency], 0)), 0)</f>
        <v>15809.976000000001</v>
      </c>
      <c r="G32" s="123">
        <f t="shared" si="0"/>
        <v>13098.720960000001</v>
      </c>
      <c r="H32" s="123">
        <f t="shared" si="4"/>
        <v>365580.14688000001</v>
      </c>
      <c r="I32" s="123"/>
      <c r="J32" s="158" t="str">
        <f>IFERROR(INDEX(簡易!$C$112:$C$116, MATCH(INDEX(S_PolicyYear[attained_age_or_policy_year], MATCH(C32, S_PolicyYear[policy_year], 0)), 簡易!$B$112:$B$116, 0)), "not available")</f>
        <v>not available</v>
      </c>
      <c r="K32" s="123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</row>
    <row r="33" spans="2:79" ht="15.75" customHeight="1">
      <c r="B33" s="117">
        <f t="shared" si="1"/>
        <v>55</v>
      </c>
      <c r="C33" s="117">
        <f t="shared" si="2"/>
        <v>26</v>
      </c>
      <c r="D33" s="123">
        <f t="shared" si="3"/>
        <v>1093032.983625459</v>
      </c>
      <c r="E33" s="123">
        <f>IFERROR(12*INDEX(D_Prem_Table[Monthly_premium], MATCH($B33&amp;";"&amp;simp.gender&amp;";"&amp;simp.smoker&amp;";"&amp;"人壽保", D_Prem_Table[Lookup key], 0)) * simp.SA * INDEX(S_Currency[rate], MATCH(simp.currency, S_Currency[currency], 0)), "")</f>
        <v>3008.1392639999995</v>
      </c>
      <c r="F33" s="123">
        <f>IF(AND($C33&lt;=simp.payment_period, $C33&lt;=84), simp.premium * INDEX(S_Currency[rate], MATCH(simp.currency, S_Currency[currency], 0)), 0)</f>
        <v>0</v>
      </c>
      <c r="G33" s="123">
        <f t="shared" si="0"/>
        <v>-3008.1392639999995</v>
      </c>
      <c r="H33" s="123">
        <f t="shared" si="4"/>
        <v>362572.00761600002</v>
      </c>
      <c r="I33" s="123"/>
      <c r="J33" s="158" t="str">
        <f>IFERROR(INDEX(簡易!$C$112:$C$116, MATCH(INDEX(S_PolicyYear[attained_age_or_policy_year], MATCH(C33, S_PolicyYear[policy_year], 0)), 簡易!$B$112:$B$116, 0)), "not available")</f>
        <v>not available</v>
      </c>
      <c r="K33" s="123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</row>
    <row r="34" spans="2:79" ht="15.75" customHeight="1">
      <c r="B34" s="117">
        <f t="shared" si="1"/>
        <v>56</v>
      </c>
      <c r="C34" s="117">
        <f t="shared" si="2"/>
        <v>27</v>
      </c>
      <c r="D34" s="123">
        <f t="shared" si="3"/>
        <v>1166979.4412593467</v>
      </c>
      <c r="E34" s="123">
        <f>IFERROR(12*INDEX(D_Prem_Table[Monthly_premium], MATCH($B34&amp;";"&amp;simp.gender&amp;";"&amp;simp.smoker&amp;";"&amp;"人壽保", D_Prem_Table[Lookup key], 0)) * simp.SA * INDEX(S_Currency[rate], MATCH(simp.currency, S_Currency[currency], 0)), "")</f>
        <v>3416.32512</v>
      </c>
      <c r="F34" s="123">
        <f>IF(AND($C34&lt;=simp.payment_period, $C34&lt;=84), simp.premium * INDEX(S_Currency[rate], MATCH(simp.currency, S_Currency[currency], 0)), 0)</f>
        <v>0</v>
      </c>
      <c r="G34" s="123">
        <f t="shared" si="0"/>
        <v>-3416.32512</v>
      </c>
      <c r="H34" s="123">
        <f t="shared" si="4"/>
        <v>359155.68249600002</v>
      </c>
      <c r="I34" s="123"/>
      <c r="J34" s="158" t="str">
        <f>IFERROR(INDEX(簡易!$C$112:$C$116, MATCH(INDEX(S_PolicyYear[attained_age_or_policy_year], MATCH(C34, S_PolicyYear[policy_year], 0)), 簡易!$B$112:$B$116, 0)), "not available")</f>
        <v>not available</v>
      </c>
      <c r="K34" s="123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</row>
    <row r="35" spans="2:79" ht="15.75" customHeight="1">
      <c r="B35" s="117">
        <f t="shared" si="1"/>
        <v>57</v>
      </c>
      <c r="C35" s="117">
        <f t="shared" si="2"/>
        <v>28</v>
      </c>
      <c r="D35" s="123">
        <f t="shared" si="3"/>
        <v>1245679.7774098164</v>
      </c>
      <c r="E35" s="123">
        <f>IFERROR(12*INDEX(D_Prem_Table[Monthly_premium], MATCH($B35&amp;";"&amp;simp.gender&amp;";"&amp;simp.smoker&amp;";"&amp;"人壽保", D_Prem_Table[Lookup key], 0)) * simp.SA * INDEX(S_Currency[rate], MATCH(simp.currency, S_Currency[currency], 0)), "")</f>
        <v>3879.7424639999999</v>
      </c>
      <c r="F35" s="123">
        <f>IF(AND($C35&lt;=simp.payment_period, $C35&lt;=84), simp.premium * INDEX(S_Currency[rate], MATCH(simp.currency, S_Currency[currency], 0)), 0)</f>
        <v>0</v>
      </c>
      <c r="G35" s="123">
        <f t="shared" si="0"/>
        <v>-3879.7424639999999</v>
      </c>
      <c r="H35" s="123">
        <f t="shared" si="4"/>
        <v>355275.94003200001</v>
      </c>
      <c r="I35" s="123"/>
      <c r="J35" s="158" t="str">
        <f>IFERROR(INDEX(簡易!$C$112:$C$116, MATCH(INDEX(S_PolicyYear[attained_age_or_policy_year], MATCH(C35, S_PolicyYear[policy_year], 0)), 簡易!$B$112:$B$116, 0)), "not available")</f>
        <v>not available</v>
      </c>
      <c r="K35" s="123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</row>
    <row r="36" spans="2:79" ht="15.75" customHeight="1">
      <c r="B36" s="117">
        <f t="shared" si="1"/>
        <v>58</v>
      </c>
      <c r="C36" s="117">
        <f t="shared" si="2"/>
        <v>29</v>
      </c>
      <c r="D36" s="123">
        <f t="shared" si="3"/>
        <v>1329407.7452106492</v>
      </c>
      <c r="E36" s="123">
        <f>IFERROR(12*INDEX(D_Prem_Table[Monthly_premium], MATCH($B36&amp;";"&amp;simp.gender&amp;";"&amp;simp.smoker&amp;";"&amp;"人壽保", D_Prem_Table[Lookup key], 0)) * simp.SA * INDEX(S_Currency[rate], MATCH(simp.currency, S_Currency[currency], 0)), "")</f>
        <v>4402.7043840000006</v>
      </c>
      <c r="F36" s="123">
        <f>IF(AND($C36&lt;=simp.payment_period, $C36&lt;=84), simp.premium * INDEX(S_Currency[rate], MATCH(simp.currency, S_Currency[currency], 0)), 0)</f>
        <v>0</v>
      </c>
      <c r="G36" s="123">
        <f t="shared" si="0"/>
        <v>-4402.7043840000006</v>
      </c>
      <c r="H36" s="123">
        <f t="shared" si="4"/>
        <v>350873.23564800003</v>
      </c>
      <c r="I36" s="123"/>
      <c r="J36" s="158" t="str">
        <f>IFERROR(INDEX(簡易!$C$112:$C$116, MATCH(INDEX(S_PolicyYear[attained_age_or_policy_year], MATCH(C36, S_PolicyYear[policy_year], 0)), 簡易!$B$112:$B$116, 0)), "not available")</f>
        <v>not available</v>
      </c>
      <c r="K36" s="123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</row>
    <row r="37" spans="2:79" ht="15.75" customHeight="1">
      <c r="B37" s="117">
        <f t="shared" si="1"/>
        <v>59</v>
      </c>
      <c r="C37" s="117">
        <f t="shared" si="2"/>
        <v>30</v>
      </c>
      <c r="D37" s="123">
        <f t="shared" si="3"/>
        <v>1418450.5034928292</v>
      </c>
      <c r="E37" s="123">
        <f>IFERROR(12*INDEX(D_Prem_Table[Monthly_premium], MATCH($B37&amp;";"&amp;simp.gender&amp;";"&amp;simp.smoker&amp;";"&amp;"人壽保", D_Prem_Table[Lookup key], 0)) * simp.SA * INDEX(S_Currency[rate], MATCH(simp.currency, S_Currency[currency], 0)), "")</f>
        <v>4990.841856</v>
      </c>
      <c r="F37" s="123">
        <f>IF(AND($C37&lt;=simp.payment_period, $C37&lt;=84), simp.premium * INDEX(S_Currency[rate], MATCH(simp.currency, S_Currency[currency], 0)), 0)</f>
        <v>0</v>
      </c>
      <c r="G37" s="123">
        <f t="shared" si="0"/>
        <v>-4990.841856</v>
      </c>
      <c r="H37" s="123">
        <f t="shared" si="4"/>
        <v>345882.39379200002</v>
      </c>
      <c r="I37" s="123"/>
      <c r="J37" s="158">
        <f>IFERROR(INDEX(簡易!$C$112:$C$116, MATCH(INDEX(S_PolicyYear[attained_age_or_policy_year], MATCH(C37, S_PolicyYear[policy_year], 0)), 簡易!$B$112:$B$116, 0)), "not available")</f>
        <v>673496.85</v>
      </c>
      <c r="K37" s="123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</row>
    <row r="38" spans="2:79" ht="15.75" customHeight="1">
      <c r="B38" s="117">
        <f t="shared" si="1"/>
        <v>60</v>
      </c>
      <c r="C38" s="117">
        <f t="shared" si="2"/>
        <v>31</v>
      </c>
      <c r="D38" s="123">
        <f t="shared" si="3"/>
        <v>1513108.927017204</v>
      </c>
      <c r="E38" s="123">
        <f>IFERROR(12*INDEX(D_Prem_Table[Monthly_premium], MATCH($B38&amp;";"&amp;simp.gender&amp;";"&amp;simp.smoker&amp;";"&amp;"人壽保", D_Prem_Table[Lookup key], 0)) * simp.SA * INDEX(S_Currency[rate], MATCH(simp.currency, S_Currency[currency], 0)), "")</f>
        <v>5650.3848959999996</v>
      </c>
      <c r="F38" s="123">
        <f>IF(AND($C38&lt;=simp.payment_period, $C38&lt;=84), simp.premium * INDEX(S_Currency[rate], MATCH(simp.currency, S_Currency[currency], 0)), 0)</f>
        <v>0</v>
      </c>
      <c r="G38" s="123">
        <f t="shared" si="0"/>
        <v>-5650.3848959999996</v>
      </c>
      <c r="H38" s="123">
        <f t="shared" si="4"/>
        <v>340232.00889600004</v>
      </c>
      <c r="I38" s="123"/>
      <c r="J38" s="158" t="str">
        <f>IFERROR(INDEX(簡易!$C$112:$C$116, MATCH(INDEX(S_PolicyYear[attained_age_or_policy_year], MATCH(C38, S_PolicyYear[policy_year], 0)), 簡易!$B$112:$B$116, 0)), "not available")</f>
        <v>not available</v>
      </c>
      <c r="K38" s="123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</row>
    <row r="39" spans="2:79" ht="15.75" customHeight="1">
      <c r="B39" s="117">
        <f t="shared" si="1"/>
        <v>61</v>
      </c>
      <c r="C39" s="117">
        <f t="shared" si="2"/>
        <v>32</v>
      </c>
      <c r="D39" s="123">
        <f t="shared" si="3"/>
        <v>1613698.4519911376</v>
      </c>
      <c r="E39" s="123">
        <f>IFERROR(12*INDEX(D_Prem_Table[Monthly_premium], MATCH($B39&amp;";"&amp;simp.gender&amp;";"&amp;simp.smoker&amp;";"&amp;"人壽保", D_Prem_Table[Lookup key], 0)) * simp.SA * INDEX(S_Currency[rate], MATCH(simp.currency, S_Currency[currency], 0)), "")</f>
        <v>6387.6833280000001</v>
      </c>
      <c r="F39" s="123">
        <f>IF(AND($C39&lt;=simp.payment_period, $C39&lt;=84), simp.premium * INDEX(S_Currency[rate], MATCH(simp.currency, S_Currency[currency], 0)), 0)</f>
        <v>0</v>
      </c>
      <c r="G39" s="123">
        <f t="shared" si="0"/>
        <v>-6387.6833280000001</v>
      </c>
      <c r="H39" s="123">
        <f t="shared" si="4"/>
        <v>333844.32556800003</v>
      </c>
      <c r="I39" s="123"/>
      <c r="J39" s="158" t="str">
        <f>IFERROR(INDEX(簡易!$C$112:$C$116, MATCH(INDEX(S_PolicyYear[attained_age_or_policy_year], MATCH(C39, S_PolicyYear[policy_year], 0)), 簡易!$B$112:$B$116, 0)), "not available")</f>
        <v>not available</v>
      </c>
      <c r="K39" s="123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</row>
    <row r="40" spans="2:79" ht="15.75" customHeight="1">
      <c r="B40" s="117">
        <f t="shared" si="1"/>
        <v>62</v>
      </c>
      <c r="C40" s="117">
        <f t="shared" si="2"/>
        <v>33</v>
      </c>
      <c r="D40" s="123">
        <f t="shared" si="3"/>
        <v>1720549.9816168444</v>
      </c>
      <c r="E40" s="123">
        <f>IFERROR(12*INDEX(D_Prem_Table[Monthly_premium], MATCH($B40&amp;";"&amp;simp.gender&amp;";"&amp;simp.smoker&amp;";"&amp;"人壽保", D_Prem_Table[Lookup key], 0)) * simp.SA * INDEX(S_Currency[rate], MATCH(simp.currency, S_Currency[currency], 0)), "")</f>
        <v>7209.2067839999991</v>
      </c>
      <c r="F40" s="123">
        <f>IF(AND($C40&lt;=simp.payment_period, $C40&lt;=84), simp.premium * INDEX(S_Currency[rate], MATCH(simp.currency, S_Currency[currency], 0)), 0)</f>
        <v>0</v>
      </c>
      <c r="G40" s="123">
        <f t="shared" ref="G40:G71" si="5">IFERROR(F40-E40,"")</f>
        <v>-7209.2067839999991</v>
      </c>
      <c r="H40" s="123">
        <f t="shared" si="4"/>
        <v>326635.11878400005</v>
      </c>
      <c r="I40" s="123"/>
      <c r="J40" s="158" t="str">
        <f>IFERROR(INDEX(簡易!$C$112:$C$116, MATCH(INDEX(S_PolicyYear[attained_age_or_policy_year], MATCH(C40, S_PolicyYear[policy_year], 0)), 簡易!$B$112:$B$116, 0)), "not available")</f>
        <v>not available</v>
      </c>
      <c r="K40" s="123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</row>
    <row r="41" spans="2:79" ht="15.75" customHeight="1">
      <c r="B41" s="117">
        <f t="shared" si="1"/>
        <v>63</v>
      </c>
      <c r="C41" s="117">
        <f t="shared" si="2"/>
        <v>34</v>
      </c>
      <c r="D41" s="123">
        <f t="shared" ref="D41:D72" si="6">IFERROR((D40+$G41)*(1+D$6),"")</f>
        <v>1834010.4709905523</v>
      </c>
      <c r="E41" s="123">
        <f>IFERROR(12*INDEX(D_Prem_Table[Monthly_premium], MATCH($B41&amp;";"&amp;simp.gender&amp;";"&amp;simp.smoker&amp;";"&amp;"人壽保", D_Prem_Table[Lookup key], 0)) * simp.SA * INDEX(S_Currency[rate], MATCH(simp.currency, S_Currency[currency], 0)), "")</f>
        <v>8121.904128000001</v>
      </c>
      <c r="F41" s="123">
        <f>IF(AND($C41&lt;=simp.payment_period, $C41&lt;=84), simp.premium * INDEX(S_Currency[rate], MATCH(simp.currency, S_Currency[currency], 0)), 0)</f>
        <v>0</v>
      </c>
      <c r="G41" s="123">
        <f t="shared" si="5"/>
        <v>-8121.904128000001</v>
      </c>
      <c r="H41" s="123">
        <f t="shared" si="4"/>
        <v>318513.21465600003</v>
      </c>
      <c r="I41" s="123"/>
      <c r="J41" s="158" t="str">
        <f>IFERROR(INDEX(簡易!$C$112:$C$116, MATCH(INDEX(S_PolicyYear[attained_age_or_policy_year], MATCH(C41, S_PolicyYear[policy_year], 0)), 簡易!$B$112:$B$116, 0)), "not available")</f>
        <v>not available</v>
      </c>
      <c r="K41" s="123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</row>
    <row r="42" spans="2:79" ht="15.75" customHeight="1">
      <c r="B42" s="117">
        <f t="shared" si="1"/>
        <v>64</v>
      </c>
      <c r="C42" s="117">
        <f t="shared" si="2"/>
        <v>35</v>
      </c>
      <c r="D42" s="123">
        <f t="shared" si="6"/>
        <v>1954440.2173559375</v>
      </c>
      <c r="E42" s="123">
        <f>IFERROR(12*INDEX(D_Prem_Table[Monthly_premium], MATCH($B42&amp;";"&amp;simp.gender&amp;";"&amp;simp.smoker&amp;";"&amp;"人壽保", D_Prem_Table[Lookup key], 0)) * simp.SA * INDEX(S_Currency[rate], MATCH(simp.currency, S_Currency[currency], 0)), "")</f>
        <v>9136.3184639999999</v>
      </c>
      <c r="F42" s="123">
        <f>IF(AND($C42&lt;=simp.payment_period, $C42&lt;=84), simp.premium * INDEX(S_Currency[rate], MATCH(simp.currency, S_Currency[currency], 0)), 0)</f>
        <v>0</v>
      </c>
      <c r="G42" s="123">
        <f t="shared" si="5"/>
        <v>-9136.3184639999999</v>
      </c>
      <c r="H42" s="123">
        <f t="shared" si="4"/>
        <v>309376.89619200001</v>
      </c>
      <c r="I42" s="123"/>
      <c r="J42" s="158" t="str">
        <f>IFERROR(INDEX(簡易!$C$112:$C$116, MATCH(INDEX(S_PolicyYear[attained_age_or_policy_year], MATCH(C42, S_PolicyYear[policy_year], 0)), 簡易!$B$112:$B$116, 0)), "not available")</f>
        <v>not available</v>
      </c>
      <c r="K42" s="123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</row>
    <row r="43" spans="2:79" ht="15.75" customHeight="1">
      <c r="B43" s="117">
        <f t="shared" si="1"/>
        <v>65</v>
      </c>
      <c r="C43" s="117">
        <f t="shared" si="2"/>
        <v>36</v>
      </c>
      <c r="D43" s="123">
        <f t="shared" si="6"/>
        <v>2082224.4574891368</v>
      </c>
      <c r="E43" s="123">
        <f>IFERROR(12*INDEX(D_Prem_Table[Monthly_premium], MATCH($B43&amp;";"&amp;simp.gender&amp;";"&amp;simp.smoker&amp;";"&amp;"人壽保", D_Prem_Table[Lookup key], 0)) * simp.SA * INDEX(S_Currency[rate], MATCH(simp.currency, S_Currency[currency], 0)), "")</f>
        <v>10253.048832</v>
      </c>
      <c r="F43" s="123">
        <f>IF(AND($C43&lt;=simp.payment_period, $C43&lt;=84), simp.premium * INDEX(S_Currency[rate], MATCH(simp.currency, S_Currency[currency], 0)), 0)</f>
        <v>0</v>
      </c>
      <c r="G43" s="123">
        <f t="shared" si="5"/>
        <v>-10253.048832</v>
      </c>
      <c r="H43" s="123">
        <f t="shared" si="4"/>
        <v>299123.84736000001</v>
      </c>
      <c r="I43" s="123"/>
      <c r="J43" s="158">
        <f>IFERROR(INDEX(簡易!$C$112:$C$116, MATCH(INDEX(S_PolicyYear[attained_age_or_policy_year], MATCH(C43, S_PolicyYear[policy_year], 0)), 簡易!$B$112:$B$116, 0)), "not available")</f>
        <v>812089.2</v>
      </c>
      <c r="K43" s="123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</row>
    <row r="44" spans="2:79" ht="15.75" customHeight="1">
      <c r="B44" s="117">
        <f t="shared" si="1"/>
        <v>66</v>
      </c>
      <c r="C44" s="117">
        <f t="shared" si="2"/>
        <v>37</v>
      </c>
      <c r="D44" s="123">
        <f t="shared" si="6"/>
        <v>2217862.7771188975</v>
      </c>
      <c r="E44" s="123">
        <f>IFERROR(12*INDEX(D_Prem_Table[Monthly_premium], MATCH($B44&amp;";"&amp;simp.gender&amp;";"&amp;simp.smoker&amp;";"&amp;"人壽保", D_Prem_Table[Lookup key], 0)) * simp.SA * INDEX(S_Currency[rate], MATCH(simp.currency, S_Currency[currency], 0)), "")</f>
        <v>11390.865408</v>
      </c>
      <c r="F44" s="123">
        <f>IF(AND($C44&lt;=simp.payment_period, $C44&lt;=84), simp.premium * INDEX(S_Currency[rate], MATCH(simp.currency, S_Currency[currency], 0)), 0)</f>
        <v>0</v>
      </c>
      <c r="G44" s="123">
        <f t="shared" si="5"/>
        <v>-11390.865408</v>
      </c>
      <c r="H44" s="123">
        <f t="shared" si="4"/>
        <v>287732.981952</v>
      </c>
      <c r="I44" s="123"/>
      <c r="J44" s="158" t="str">
        <f>IFERROR(INDEX(簡易!$C$112:$C$116, MATCH(INDEX(S_PolicyYear[attained_age_or_policy_year], MATCH(C44, S_PolicyYear[policy_year], 0)), 簡易!$B$112:$B$116, 0)), "not available")</f>
        <v>not available</v>
      </c>
      <c r="K44" s="123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</row>
    <row r="45" spans="2:79" ht="15.75" customHeight="1">
      <c r="B45" s="117">
        <f t="shared" si="1"/>
        <v>67</v>
      </c>
      <c r="C45" s="117">
        <f t="shared" si="2"/>
        <v>38</v>
      </c>
      <c r="D45" s="123">
        <f t="shared" si="6"/>
        <v>2361758.710333507</v>
      </c>
      <c r="E45" s="123">
        <f>IFERROR(12*INDEX(D_Prem_Table[Monthly_premium], MATCH($B45&amp;";"&amp;simp.gender&amp;";"&amp;simp.smoker&amp;";"&amp;"人壽保", D_Prem_Table[Lookup key], 0)) * simp.SA * INDEX(S_Currency[rate], MATCH(simp.currency, S_Currency[currency], 0)), "")</f>
        <v>12672.571392</v>
      </c>
      <c r="F45" s="123">
        <f>IF(AND($C45&lt;=simp.payment_period, $C45&lt;=84), simp.premium * INDEX(S_Currency[rate], MATCH(simp.currency, S_Currency[currency], 0)), 0)</f>
        <v>0</v>
      </c>
      <c r="G45" s="123">
        <f t="shared" si="5"/>
        <v>-12672.571392</v>
      </c>
      <c r="H45" s="123">
        <f t="shared" si="4"/>
        <v>275060.41055999999</v>
      </c>
      <c r="I45" s="123"/>
      <c r="J45" s="158" t="str">
        <f>IFERROR(INDEX(簡易!$C$112:$C$116, MATCH(INDEX(S_PolicyYear[attained_age_or_policy_year], MATCH(C45, S_PolicyYear[policy_year], 0)), 簡易!$B$112:$B$116, 0)), "not available")</f>
        <v>not available</v>
      </c>
      <c r="K45" s="123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</row>
    <row r="46" spans="2:79" ht="15.75" customHeight="1">
      <c r="B46" s="117">
        <f t="shared" si="1"/>
        <v>68</v>
      </c>
      <c r="C46" s="117">
        <f t="shared" si="2"/>
        <v>39</v>
      </c>
      <c r="D46" s="123">
        <f t="shared" si="6"/>
        <v>2514268.9932931378</v>
      </c>
      <c r="E46" s="123">
        <f>IFERROR(12*INDEX(D_Prem_Table[Monthly_premium], MATCH($B46&amp;";"&amp;simp.gender&amp;";"&amp;simp.smoker&amp;";"&amp;"人壽保", D_Prem_Table[Lookup key], 0)) * simp.SA * INDEX(S_Currency[rate], MATCH(simp.currency, S_Currency[currency], 0)), "")</f>
        <v>14168.613888</v>
      </c>
      <c r="F46" s="123">
        <f>IF(AND($C46&lt;=simp.payment_period, $C46&lt;=84), simp.premium * INDEX(S_Currency[rate], MATCH(simp.currency, S_Currency[currency], 0)), 0)</f>
        <v>0</v>
      </c>
      <c r="G46" s="123">
        <f t="shared" si="5"/>
        <v>-14168.613888</v>
      </c>
      <c r="H46" s="123">
        <f t="shared" si="4"/>
        <v>260891.796672</v>
      </c>
      <c r="I46" s="123"/>
      <c r="J46" s="158" t="str">
        <f>IFERROR(INDEX(簡易!$C$112:$C$116, MATCH(INDEX(S_PolicyYear[attained_age_or_policy_year], MATCH(C46, S_PolicyYear[policy_year], 0)), 簡易!$B$112:$B$116, 0)), "not available")</f>
        <v>not available</v>
      </c>
      <c r="K46" s="123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</row>
    <row r="47" spans="2:79" ht="15.75" customHeight="1">
      <c r="B47" s="117">
        <f t="shared" si="1"/>
        <v>69</v>
      </c>
      <c r="C47" s="117">
        <f t="shared" si="2"/>
        <v>40</v>
      </c>
      <c r="D47" s="123">
        <f t="shared" si="6"/>
        <v>2675687.7950832546</v>
      </c>
      <c r="E47" s="123">
        <f>IFERROR(12*INDEX(D_Prem_Table[Monthly_premium], MATCH($B47&amp;";"&amp;simp.gender&amp;";"&amp;simp.smoker&amp;";"&amp;"人壽保", D_Prem_Table[Lookup key], 0)) * simp.SA * INDEX(S_Currency[rate], MATCH(simp.currency, S_Currency[currency], 0)), "")</f>
        <v>15961.061376</v>
      </c>
      <c r="F47" s="123">
        <f>IF(AND($C47&lt;=simp.payment_period, $C47&lt;=84), simp.premium * INDEX(S_Currency[rate], MATCH(simp.currency, S_Currency[currency], 0)), 0)</f>
        <v>0</v>
      </c>
      <c r="G47" s="123">
        <f t="shared" si="5"/>
        <v>-15961.061376</v>
      </c>
      <c r="H47" s="123">
        <f t="shared" si="4"/>
        <v>244930.735296</v>
      </c>
      <c r="I47" s="123"/>
      <c r="J47" s="158" t="str">
        <f>IFERROR(INDEX(簡易!$C$112:$C$116, MATCH(INDEX(S_PolicyYear[attained_age_or_policy_year], MATCH(C47, S_PolicyYear[policy_year], 0)), 簡易!$B$112:$B$116, 0)), "not available")</f>
        <v>not available</v>
      </c>
      <c r="K47" s="123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</row>
    <row r="48" spans="2:79" ht="15.75" customHeight="1">
      <c r="B48" s="117">
        <f t="shared" si="1"/>
        <v>70</v>
      </c>
      <c r="C48" s="117">
        <f t="shared" si="2"/>
        <v>41</v>
      </c>
      <c r="D48" s="123">
        <f t="shared" si="6"/>
        <v>2846239.1959074778</v>
      </c>
      <c r="E48" s="123">
        <f>IFERROR(12*INDEX(D_Prem_Table[Monthly_premium], MATCH($B48&amp;";"&amp;simp.gender&amp;";"&amp;simp.smoker&amp;";"&amp;"人壽保", D_Prem_Table[Lookup key], 0)) * simp.SA * INDEX(S_Currency[rate], MATCH(simp.currency, S_Currency[currency], 0)), "")</f>
        <v>18134.857727999999</v>
      </c>
      <c r="F48" s="123">
        <f>IF(AND($C48&lt;=simp.payment_period, $C48&lt;=84), simp.premium * INDEX(S_Currency[rate], MATCH(simp.currency, S_Currency[currency], 0)), 0)</f>
        <v>0</v>
      </c>
      <c r="G48" s="123">
        <f t="shared" si="5"/>
        <v>-18134.857727999999</v>
      </c>
      <c r="H48" s="123">
        <f t="shared" si="4"/>
        <v>226795.877568</v>
      </c>
      <c r="I48" s="123"/>
      <c r="J48" s="158" t="str">
        <f>IFERROR(INDEX(簡易!$C$112:$C$116, MATCH(INDEX(S_PolicyYear[attained_age_or_policy_year], MATCH(C48, S_PolicyYear[policy_year], 0)), 簡易!$B$112:$B$116, 0)), "not available")</f>
        <v>not available</v>
      </c>
      <c r="K48" s="123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</row>
    <row r="49" spans="2:79" ht="15.75" customHeight="1">
      <c r="B49" s="117">
        <f t="shared" si="1"/>
        <v>71</v>
      </c>
      <c r="C49" s="117">
        <f t="shared" si="2"/>
        <v>42</v>
      </c>
      <c r="D49" s="123">
        <f t="shared" si="6"/>
        <v>3026312.0303307646</v>
      </c>
      <c r="E49" s="123">
        <f>IFERROR(12*INDEX(D_Prem_Table[Monthly_premium], MATCH($B49&amp;";"&amp;simp.gender&amp;";"&amp;simp.smoker&amp;";"&amp;"人壽保", D_Prem_Table[Lookup key], 0)) * simp.SA * INDEX(S_Currency[rate], MATCH(simp.currency, S_Currency[currency], 0)), "")</f>
        <v>20551.025663999997</v>
      </c>
      <c r="F49" s="123">
        <f>IF(AND($C49&lt;=simp.payment_period, $C49&lt;=84), simp.premium * INDEX(S_Currency[rate], MATCH(simp.currency, S_Currency[currency], 0)), 0)</f>
        <v>0</v>
      </c>
      <c r="G49" s="123">
        <f t="shared" si="5"/>
        <v>-20551.025663999997</v>
      </c>
      <c r="H49" s="123">
        <f t="shared" si="4"/>
        <v>206244.85190400001</v>
      </c>
      <c r="I49" s="123"/>
      <c r="J49" s="158" t="str">
        <f>IFERROR(INDEX(簡易!$C$112:$C$116, MATCH(INDEX(S_PolicyYear[attained_age_or_policy_year], MATCH(C49, S_PolicyYear[policy_year], 0)), 簡易!$B$112:$B$116, 0)), "not available")</f>
        <v>not available</v>
      </c>
      <c r="K49" s="123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</row>
    <row r="50" spans="2:79" ht="15.75" customHeight="1">
      <c r="B50" s="117">
        <f t="shared" si="1"/>
        <v>72</v>
      </c>
      <c r="C50" s="117">
        <f t="shared" si="2"/>
        <v>43</v>
      </c>
      <c r="D50" s="123">
        <f t="shared" si="6"/>
        <v>3216240.1057191929</v>
      </c>
      <c r="E50" s="123">
        <f>IFERROR(12*INDEX(D_Prem_Table[Monthly_premium], MATCH($B50&amp;";"&amp;simp.gender&amp;";"&amp;simp.smoker&amp;";"&amp;"人壽保", D_Prem_Table[Lookup key], 0)) * simp.SA * INDEX(S_Currency[rate], MATCH(simp.currency, S_Currency[currency], 0)), "")</f>
        <v>23286.721536000001</v>
      </c>
      <c r="F50" s="123">
        <f>IF(AND($C50&lt;=simp.payment_period, $C50&lt;=84), simp.premium * INDEX(S_Currency[rate], MATCH(simp.currency, S_Currency[currency], 0)), 0)</f>
        <v>0</v>
      </c>
      <c r="G50" s="123">
        <f t="shared" si="5"/>
        <v>-23286.721536000001</v>
      </c>
      <c r="H50" s="123">
        <f t="shared" si="4"/>
        <v>182958.13036800001</v>
      </c>
      <c r="I50" s="123"/>
      <c r="J50" s="158" t="str">
        <f>IFERROR(INDEX(簡易!$C$112:$C$116, MATCH(INDEX(S_PolicyYear[attained_age_or_policy_year], MATCH(C50, S_PolicyYear[policy_year], 0)), 簡易!$B$112:$B$116, 0)), "not available")</f>
        <v>not available</v>
      </c>
      <c r="K50" s="123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</row>
    <row r="51" spans="2:79" ht="15.75" customHeight="1">
      <c r="B51" s="117">
        <f t="shared" si="1"/>
        <v>73</v>
      </c>
      <c r="C51" s="117">
        <f t="shared" si="2"/>
        <v>44</v>
      </c>
      <c r="D51" s="123">
        <f t="shared" si="6"/>
        <v>3416330.1172721032</v>
      </c>
      <c r="E51" s="123">
        <f>IFERROR(12*INDEX(D_Prem_Table[Monthly_premium], MATCH($B51&amp;";"&amp;simp.gender&amp;";"&amp;simp.smoker&amp;";"&amp;"人壽保", D_Prem_Table[Lookup key], 0)) * simp.SA * INDEX(S_Currency[rate], MATCH(simp.currency, S_Currency[currency], 0)), "")</f>
        <v>26389.389311999999</v>
      </c>
      <c r="F51" s="123">
        <f>IF(AND($C51&lt;=simp.payment_period, $C51&lt;=84), simp.premium * INDEX(S_Currency[rate], MATCH(simp.currency, S_Currency[currency], 0)), 0)</f>
        <v>0</v>
      </c>
      <c r="G51" s="123">
        <f t="shared" si="5"/>
        <v>-26389.389311999999</v>
      </c>
      <c r="H51" s="123">
        <f t="shared" si="4"/>
        <v>156568.741056</v>
      </c>
      <c r="I51" s="123"/>
      <c r="J51" s="158" t="str">
        <f>IFERROR(INDEX(簡易!$C$112:$C$116, MATCH(INDEX(S_PolicyYear[attained_age_or_policy_year], MATCH(C51, S_PolicyYear[policy_year], 0)), 簡易!$B$112:$B$116, 0)), "not available")</f>
        <v>not available</v>
      </c>
      <c r="K51" s="123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</row>
    <row r="52" spans="2:79" ht="15.75" customHeight="1">
      <c r="B52" s="117">
        <f t="shared" si="1"/>
        <v>74</v>
      </c>
      <c r="C52" s="117">
        <f t="shared" si="2"/>
        <v>45</v>
      </c>
      <c r="D52" s="123">
        <f t="shared" si="6"/>
        <v>3626864.3423755104</v>
      </c>
      <c r="E52" s="123">
        <f>IFERROR(12*INDEX(D_Prem_Table[Monthly_premium], MATCH($B52&amp;";"&amp;simp.gender&amp;";"&amp;simp.smoker&amp;";"&amp;"人壽保", D_Prem_Table[Lookup key], 0)) * simp.SA * INDEX(S_Currency[rate], MATCH(simp.currency, S_Currency[currency], 0)), "")</f>
        <v>29902.159872</v>
      </c>
      <c r="F52" s="123">
        <f>IF(AND($C52&lt;=simp.payment_period, $C52&lt;=84), simp.premium * INDEX(S_Currency[rate], MATCH(simp.currency, S_Currency[currency], 0)), 0)</f>
        <v>0</v>
      </c>
      <c r="G52" s="123">
        <f t="shared" si="5"/>
        <v>-29902.159872</v>
      </c>
      <c r="H52" s="123">
        <f t="shared" si="4"/>
        <v>126666.581184</v>
      </c>
      <c r="I52" s="123"/>
      <c r="J52" s="158" t="str">
        <f>IFERROR(INDEX(簡易!$C$112:$C$116, MATCH(INDEX(S_PolicyYear[attained_age_or_policy_year], MATCH(C52, S_PolicyYear[policy_year], 0)), 簡易!$B$112:$B$116, 0)), "not available")</f>
        <v>not available</v>
      </c>
      <c r="K52" s="123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</row>
    <row r="53" spans="2:79" ht="15.75" customHeight="1">
      <c r="B53" s="117">
        <f t="shared" si="1"/>
        <v>75</v>
      </c>
      <c r="C53" s="117">
        <f t="shared" si="2"/>
        <v>46</v>
      </c>
      <c r="D53" s="123">
        <f t="shared" si="6"/>
        <v>3848083.1242700918</v>
      </c>
      <c r="E53" s="123">
        <f>IFERROR(12*INDEX(D_Prem_Table[Monthly_premium], MATCH($B53&amp;";"&amp;simp.gender&amp;";"&amp;simp.smoker&amp;";"&amp;"人壽保", D_Prem_Table[Lookup key], 0)) * simp.SA * INDEX(S_Currency[rate], MATCH(simp.currency, S_Currency[currency], 0)), "")</f>
        <v>33882.900480000004</v>
      </c>
      <c r="F53" s="123">
        <f>IF(AND($C53&lt;=simp.payment_period, $C53&lt;=84), simp.premium * INDEX(S_Currency[rate], MATCH(simp.currency, S_Currency[currency], 0)), 0)</f>
        <v>0</v>
      </c>
      <c r="G53" s="123">
        <f t="shared" si="5"/>
        <v>-33882.900480000004</v>
      </c>
      <c r="H53" s="123">
        <f t="shared" si="4"/>
        <v>92783.680703999999</v>
      </c>
      <c r="I53" s="123"/>
      <c r="J53" s="158" t="str">
        <f>IFERROR(INDEX(簡易!$C$112:$C$116, MATCH(INDEX(S_PolicyYear[attained_age_or_policy_year], MATCH(C53, S_PolicyYear[policy_year], 0)), 簡易!$B$112:$B$116, 0)), "not available")</f>
        <v>not available</v>
      </c>
      <c r="K53" s="123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</row>
    <row r="54" spans="2:79" ht="15.75" customHeight="1">
      <c r="B54" s="117">
        <f t="shared" si="1"/>
        <v>76</v>
      </c>
      <c r="C54" s="117">
        <f t="shared" si="2"/>
        <v>47</v>
      </c>
      <c r="D54" s="123">
        <f t="shared" si="6"/>
        <v>4080365.1276443717</v>
      </c>
      <c r="E54" s="123">
        <f>IFERROR(12*INDEX(D_Prem_Table[Monthly_premium], MATCH($B54&amp;";"&amp;simp.gender&amp;";"&amp;simp.smoker&amp;";"&amp;"人壽保", D_Prem_Table[Lookup key], 0)) * simp.SA * INDEX(S_Currency[rate], MATCH(simp.currency, S_Currency[currency], 0)), "")</f>
        <v>38218.392575999991</v>
      </c>
      <c r="F54" s="123">
        <f>IF(AND($C54&lt;=simp.payment_period, $C54&lt;=84), simp.premium * INDEX(S_Currency[rate], MATCH(simp.currency, S_Currency[currency], 0)), 0)</f>
        <v>0</v>
      </c>
      <c r="G54" s="123">
        <f t="shared" si="5"/>
        <v>-38218.392575999991</v>
      </c>
      <c r="H54" s="123">
        <f t="shared" si="4"/>
        <v>54565.288128000007</v>
      </c>
      <c r="I54" s="123"/>
      <c r="J54" s="158" t="str">
        <f>IFERROR(INDEX(簡易!$C$112:$C$116, MATCH(INDEX(S_PolicyYear[attained_age_or_policy_year], MATCH(C54, S_PolicyYear[policy_year], 0)), 簡易!$B$112:$B$116, 0)), "not available")</f>
        <v>not available</v>
      </c>
      <c r="K54" s="123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</row>
    <row r="55" spans="2:79" ht="15.75" customHeight="1">
      <c r="B55" s="117">
        <f t="shared" si="1"/>
        <v>77</v>
      </c>
      <c r="C55" s="117">
        <f t="shared" si="2"/>
        <v>48</v>
      </c>
      <c r="D55" s="123">
        <f t="shared" si="6"/>
        <v>4323897.2546966905</v>
      </c>
      <c r="E55" s="123">
        <f>IFERROR(12*INDEX(D_Prem_Table[Monthly_premium], MATCH($B55&amp;";"&amp;simp.gender&amp;";"&amp;simp.smoker&amp;";"&amp;"人壽保", D_Prem_Table[Lookup key], 0)) * simp.SA * INDEX(S_Currency[rate], MATCH(simp.currency, S_Currency[currency], 0)), "")</f>
        <v>43112.788992000009</v>
      </c>
      <c r="F55" s="123">
        <f>IF(AND($C55&lt;=simp.payment_period, $C55&lt;=84), simp.premium * INDEX(S_Currency[rate], MATCH(simp.currency, S_Currency[currency], 0)), 0)</f>
        <v>0</v>
      </c>
      <c r="G55" s="123">
        <f t="shared" si="5"/>
        <v>-43112.788992000009</v>
      </c>
      <c r="H55" s="123">
        <f t="shared" si="4"/>
        <v>11452.499135999999</v>
      </c>
      <c r="I55" s="123"/>
      <c r="J55" s="158" t="str">
        <f>IFERROR(INDEX(簡易!$C$112:$C$116, MATCH(INDEX(S_PolicyYear[attained_age_or_policy_year], MATCH(C55, S_PolicyYear[policy_year], 0)), 簡易!$B$112:$B$116, 0)), "not available")</f>
        <v>not available</v>
      </c>
      <c r="K55" s="123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</row>
    <row r="56" spans="2:79" ht="15.75" customHeight="1">
      <c r="B56" s="117">
        <f t="shared" si="1"/>
        <v>78</v>
      </c>
      <c r="C56" s="117">
        <f t="shared" si="2"/>
        <v>49</v>
      </c>
      <c r="D56" s="123">
        <f t="shared" si="6"/>
        <v>4578805.3836623952</v>
      </c>
      <c r="E56" s="123">
        <f>IFERROR(12*INDEX(D_Prem_Table[Monthly_premium], MATCH($B56&amp;";"&amp;simp.gender&amp;";"&amp;simp.smoker&amp;";"&amp;"人壽保", D_Prem_Table[Lookup key], 0)) * simp.SA * INDEX(S_Currency[rate], MATCH(simp.currency, S_Currency[currency], 0)), "")</f>
        <v>48635.458560000006</v>
      </c>
      <c r="F56" s="123">
        <f>IF(AND($C56&lt;=simp.payment_period, $C56&lt;=84), simp.premium * INDEX(S_Currency[rate], MATCH(simp.currency, S_Currency[currency], 0)), 0)</f>
        <v>0</v>
      </c>
      <c r="G56" s="123">
        <f t="shared" si="5"/>
        <v>-48635.458560000006</v>
      </c>
      <c r="H56" s="123">
        <f t="shared" si="4"/>
        <v>-37182.959424000008</v>
      </c>
      <c r="I56" s="123"/>
      <c r="J56" s="158" t="str">
        <f>IFERROR(INDEX(簡易!$C$112:$C$116, MATCH(INDEX(S_PolicyYear[attained_age_or_policy_year], MATCH(C56, S_PolicyYear[policy_year], 0)), 簡易!$B$112:$B$116, 0)), "not available")</f>
        <v>not available</v>
      </c>
      <c r="K56" s="123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</row>
    <row r="57" spans="2:79" ht="15.75" customHeight="1">
      <c r="B57" s="117">
        <f t="shared" si="1"/>
        <v>79</v>
      </c>
      <c r="C57" s="117">
        <f t="shared" si="2"/>
        <v>50</v>
      </c>
      <c r="D57" s="123">
        <f t="shared" si="6"/>
        <v>4845138.1028762497</v>
      </c>
      <c r="E57" s="123">
        <f>IFERROR(12*INDEX(D_Prem_Table[Monthly_premium], MATCH($B57&amp;";"&amp;simp.gender&amp;";"&amp;simp.smoker&amp;";"&amp;"人壽保", D_Prem_Table[Lookup key], 0)) * simp.SA * INDEX(S_Currency[rate], MATCH(simp.currency, S_Currency[currency], 0)), "")</f>
        <v>54866.912255999996</v>
      </c>
      <c r="F57" s="123">
        <f>IF(AND($C57&lt;=simp.payment_period, $C57&lt;=84), simp.premium * INDEX(S_Currency[rate], MATCH(simp.currency, S_Currency[currency], 0)), 0)</f>
        <v>0</v>
      </c>
      <c r="G57" s="123">
        <f t="shared" si="5"/>
        <v>-54866.912255999996</v>
      </c>
      <c r="H57" s="123">
        <f t="shared" si="4"/>
        <v>-92049.871680000011</v>
      </c>
      <c r="I57" s="123"/>
      <c r="J57" s="158" t="str">
        <f>IFERROR(INDEX(簡易!$C$112:$C$116, MATCH(INDEX(S_PolicyYear[attained_age_or_policy_year], MATCH(C57, S_PolicyYear[policy_year], 0)), 簡易!$B$112:$B$116, 0)), "not available")</f>
        <v>not available</v>
      </c>
      <c r="K57" s="123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</row>
    <row r="58" spans="2:79" ht="15.75" customHeight="1">
      <c r="B58" s="117">
        <f t="shared" si="1"/>
        <v>80</v>
      </c>
      <c r="C58" s="117">
        <f t="shared" si="2"/>
        <v>51</v>
      </c>
      <c r="D58" s="123">
        <f t="shared" si="6"/>
        <v>5123203.1809802065</v>
      </c>
      <c r="E58" s="123">
        <f>IFERROR(12*INDEX(D_Prem_Table[Monthly_premium], MATCH($B58&amp;";"&amp;simp.gender&amp;";"&amp;simp.smoker&amp;";"&amp;"人壽保", D_Prem_Table[Lookup key], 0)) * simp.SA * INDEX(S_Currency[rate], MATCH(simp.currency, S_Currency[currency], 0)), "")</f>
        <v>61568.372735999998</v>
      </c>
      <c r="F58" s="123">
        <f>IF(AND($C58&lt;=simp.payment_period, $C58&lt;=84), simp.premium * INDEX(S_Currency[rate], MATCH(simp.currency, S_Currency[currency], 0)), 0)</f>
        <v>0</v>
      </c>
      <c r="G58" s="123">
        <f t="shared" si="5"/>
        <v>-61568.372735999998</v>
      </c>
      <c r="H58" s="123">
        <f t="shared" si="4"/>
        <v>-153618.244416</v>
      </c>
      <c r="I58" s="123"/>
      <c r="J58" s="158" t="str">
        <f>IFERROR(INDEX(簡易!$C$112:$C$116, MATCH(INDEX(S_PolicyYear[attained_age_or_policy_year], MATCH(C58, S_PolicyYear[policy_year], 0)), 簡易!$B$112:$B$116, 0)), "not available")</f>
        <v>not available</v>
      </c>
      <c r="K58" s="123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</row>
    <row r="59" spans="2:79" ht="15.75" customHeight="1">
      <c r="B59" s="117">
        <f t="shared" si="1"/>
        <v>81</v>
      </c>
      <c r="C59" s="117">
        <f t="shared" si="2"/>
        <v>52</v>
      </c>
      <c r="D59" s="123">
        <f t="shared" si="6"/>
        <v>5413050.1279244572</v>
      </c>
      <c r="E59" s="123">
        <f>IFERROR(12*INDEX(D_Prem_Table[Monthly_premium], MATCH($B59&amp;";"&amp;simp.gender&amp;";"&amp;simp.smoker&amp;";"&amp;"人壽保", D_Prem_Table[Lookup key], 0)) * simp.SA * INDEX(S_Currency[rate], MATCH(simp.currency, S_Currency[currency], 0)), "")</f>
        <v>69001.380863999992</v>
      </c>
      <c r="F59" s="123">
        <f>IF(AND($C59&lt;=simp.payment_period, $C59&lt;=84), simp.premium * INDEX(S_Currency[rate], MATCH(simp.currency, S_Currency[currency], 0)), 0)</f>
        <v>0</v>
      </c>
      <c r="G59" s="123">
        <f t="shared" si="5"/>
        <v>-69001.380863999992</v>
      </c>
      <c r="H59" s="123">
        <f t="shared" si="4"/>
        <v>-222619.62527999998</v>
      </c>
      <c r="I59" s="123"/>
      <c r="J59" s="158" t="str">
        <f>IFERROR(INDEX(簡易!$C$112:$C$116, MATCH(INDEX(S_PolicyYear[attained_age_or_policy_year], MATCH(C59, S_PolicyYear[policy_year], 0)), 簡易!$B$112:$B$116, 0)), "not available")</f>
        <v>not available</v>
      </c>
      <c r="K59" s="123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</row>
    <row r="60" spans="2:79" ht="15.75" customHeight="1">
      <c r="B60" s="117">
        <f t="shared" si="1"/>
        <v>82</v>
      </c>
      <c r="C60" s="117">
        <f t="shared" si="2"/>
        <v>53</v>
      </c>
      <c r="D60" s="123">
        <f t="shared" si="6"/>
        <v>5714742.8755869335</v>
      </c>
      <c r="E60" s="123">
        <f>IFERROR(12*INDEX(D_Prem_Table[Monthly_premium], MATCH($B60&amp;";"&amp;simp.gender&amp;";"&amp;simp.smoker&amp;";"&amp;"人壽保", D_Prem_Table[Lookup key], 0)) * simp.SA * INDEX(S_Currency[rate], MATCH(simp.currency, S_Currency[currency], 0)), "")</f>
        <v>77155.752959999998</v>
      </c>
      <c r="F60" s="123">
        <f>IF(AND($C60&lt;=simp.payment_period, $C60&lt;=84), simp.premium * INDEX(S_Currency[rate], MATCH(simp.currency, S_Currency[currency], 0)), 0)</f>
        <v>0</v>
      </c>
      <c r="G60" s="123">
        <f t="shared" si="5"/>
        <v>-77155.752959999998</v>
      </c>
      <c r="H60" s="123">
        <f t="shared" si="4"/>
        <v>-299775.37823999999</v>
      </c>
      <c r="I60" s="123"/>
      <c r="J60" s="158" t="str">
        <f>IFERROR(INDEX(簡易!$C$112:$C$116, MATCH(INDEX(S_PolicyYear[attained_age_or_policy_year], MATCH(C60, S_PolicyYear[policy_year], 0)), 簡易!$B$112:$B$116, 0)), "not available")</f>
        <v>not available</v>
      </c>
      <c r="K60" s="123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</row>
    <row r="61" spans="2:79" ht="15.75" customHeight="1">
      <c r="B61" s="117">
        <f t="shared" si="1"/>
        <v>83</v>
      </c>
      <c r="C61" s="117">
        <f t="shared" si="2"/>
        <v>54</v>
      </c>
      <c r="D61" s="123">
        <f t="shared" si="6"/>
        <v>6028360.1601583408</v>
      </c>
      <c r="E61" s="123">
        <f>IFERROR(12*INDEX(D_Prem_Table[Monthly_premium], MATCH($B61&amp;";"&amp;simp.gender&amp;";"&amp;simp.smoker&amp;";"&amp;"人壽保", D_Prem_Table[Lookup key], 0)) * simp.SA * INDEX(S_Currency[rate], MATCH(simp.currency, S_Currency[currency], 0)), "")</f>
        <v>86021.904384000009</v>
      </c>
      <c r="F61" s="123">
        <f>IF(AND($C61&lt;=simp.payment_period, $C61&lt;=84), simp.premium * INDEX(S_Currency[rate], MATCH(simp.currency, S_Currency[currency], 0)), 0)</f>
        <v>0</v>
      </c>
      <c r="G61" s="123">
        <f t="shared" si="5"/>
        <v>-86021.904384000009</v>
      </c>
      <c r="H61" s="123">
        <f t="shared" si="4"/>
        <v>-385797.28262399998</v>
      </c>
      <c r="I61" s="123"/>
      <c r="J61" s="158" t="str">
        <f>IFERROR(INDEX(簡易!$C$112:$C$116, MATCH(INDEX(S_PolicyYear[attained_age_or_policy_year], MATCH(C61, S_PolicyYear[policy_year], 0)), 簡易!$B$112:$B$116, 0)), "not available")</f>
        <v>not available</v>
      </c>
      <c r="K61" s="123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</row>
    <row r="62" spans="2:79" ht="15.75" customHeight="1">
      <c r="B62" s="117">
        <f t="shared" si="1"/>
        <v>84</v>
      </c>
      <c r="C62" s="117">
        <f t="shared" si="2"/>
        <v>55</v>
      </c>
      <c r="D62" s="123">
        <f t="shared" si="6"/>
        <v>6353965.3928569434</v>
      </c>
      <c r="E62" s="123">
        <f>IFERROR(12*INDEX(D_Prem_Table[Monthly_premium], MATCH($B62&amp;";"&amp;simp.gender&amp;";"&amp;simp.smoker&amp;";"&amp;"人壽保", D_Prem_Table[Lookup key], 0)) * simp.SA * INDEX(S_Currency[rate], MATCH(simp.currency, S_Currency[currency], 0)), "")</f>
        <v>95619.363839999991</v>
      </c>
      <c r="F62" s="123">
        <f>IF(AND($C62&lt;=simp.payment_period, $C62&lt;=84), simp.premium * INDEX(S_Currency[rate], MATCH(simp.currency, S_Currency[currency], 0)), 0)</f>
        <v>0</v>
      </c>
      <c r="G62" s="123">
        <f t="shared" si="5"/>
        <v>-95619.363839999991</v>
      </c>
      <c r="H62" s="123">
        <f t="shared" si="4"/>
        <v>-481416.64646399999</v>
      </c>
      <c r="I62" s="123"/>
      <c r="J62" s="158" t="str">
        <f>IFERROR(INDEX(簡易!$C$112:$C$116, MATCH(INDEX(S_PolicyYear[attained_age_or_policy_year], MATCH(C62, S_PolicyYear[policy_year], 0)), 簡易!$B$112:$B$116, 0)), "not available")</f>
        <v>not available</v>
      </c>
      <c r="K62" s="123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</row>
    <row r="63" spans="2:79" ht="15.75" customHeight="1">
      <c r="B63" s="117" t="str">
        <f t="shared" si="1"/>
        <v/>
      </c>
      <c r="C63" s="117" t="str">
        <f t="shared" si="2"/>
        <v/>
      </c>
      <c r="D63" s="123" t="str">
        <f t="shared" si="6"/>
        <v/>
      </c>
      <c r="E63" s="123" t="str">
        <f>IFERROR(12*INDEX(D_Prem_Table[Monthly_premium], MATCH($B63&amp;";"&amp;simp.gender&amp;";"&amp;simp.smoker&amp;";"&amp;"人壽保", D_Prem_Table[Lookup key], 0)) * simp.SA * INDEX(S_Currency[rate], MATCH(simp.currency, S_Currency[currency], 0)), "")</f>
        <v/>
      </c>
      <c r="F63" s="123">
        <f>IF(AND($C63&lt;=simp.payment_period, $C63&lt;=84), simp.premium * INDEX(S_Currency[rate], MATCH(simp.currency, S_Currency[currency], 0)), 0)</f>
        <v>0</v>
      </c>
      <c r="G63" s="123" t="str">
        <f t="shared" si="5"/>
        <v/>
      </c>
      <c r="H63" s="123">
        <f t="shared" si="4"/>
        <v>-481416.64646399999</v>
      </c>
      <c r="I63" s="123"/>
      <c r="J63" s="158" t="str">
        <f>IFERROR(INDEX(簡易!$C$112:$C$116, MATCH(INDEX(S_PolicyYear[attained_age_or_policy_year], MATCH(C63, S_PolicyYear[policy_year], 0)), 簡易!$B$112:$B$116, 0)), "not available")</f>
        <v>not available</v>
      </c>
      <c r="K63" s="123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</row>
    <row r="64" spans="2:79" ht="15.75" customHeight="1">
      <c r="B64" s="117" t="str">
        <f t="shared" si="1"/>
        <v/>
      </c>
      <c r="C64" s="117" t="str">
        <f t="shared" si="2"/>
        <v/>
      </c>
      <c r="D64" s="123" t="str">
        <f t="shared" si="6"/>
        <v/>
      </c>
      <c r="E64" s="123" t="str">
        <f>IFERROR(12*INDEX(D_Prem_Table[Monthly_premium], MATCH($B64&amp;";"&amp;simp.gender&amp;";"&amp;simp.smoker&amp;";"&amp;"人壽保", D_Prem_Table[Lookup key], 0)) * simp.SA * INDEX(S_Currency[rate], MATCH(simp.currency, S_Currency[currency], 0)), "")</f>
        <v/>
      </c>
      <c r="F64" s="123">
        <f>IF(AND($C64&lt;=simp.payment_period, $C64&lt;=84), simp.premium * INDEX(S_Currency[rate], MATCH(simp.currency, S_Currency[currency], 0)), 0)</f>
        <v>0</v>
      </c>
      <c r="G64" s="123" t="str">
        <f t="shared" si="5"/>
        <v/>
      </c>
      <c r="H64" s="123">
        <f t="shared" si="4"/>
        <v>-481416.64646399999</v>
      </c>
      <c r="I64" s="123"/>
      <c r="J64" s="158" t="str">
        <f>IFERROR(INDEX(簡易!$C$112:$C$116, MATCH(INDEX(S_PolicyYear[attained_age_or_policy_year], MATCH(C64, S_PolicyYear[policy_year], 0)), 簡易!$B$112:$B$116, 0)), "not available")</f>
        <v>not available</v>
      </c>
      <c r="K64" s="123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</row>
    <row r="65" spans="2:79" ht="15.75" customHeight="1">
      <c r="B65" s="117" t="str">
        <f t="shared" si="1"/>
        <v/>
      </c>
      <c r="C65" s="117" t="str">
        <f t="shared" si="2"/>
        <v/>
      </c>
      <c r="D65" s="123" t="str">
        <f t="shared" si="6"/>
        <v/>
      </c>
      <c r="E65" s="123" t="str">
        <f>IFERROR(12*INDEX(D_Prem_Table[Monthly_premium], MATCH($B65&amp;";"&amp;simp.gender&amp;";"&amp;simp.smoker&amp;";"&amp;"人壽保", D_Prem_Table[Lookup key], 0)) * simp.SA * INDEX(S_Currency[rate], MATCH(simp.currency, S_Currency[currency], 0)), "")</f>
        <v/>
      </c>
      <c r="F65" s="123">
        <f>IF(AND($C65&lt;=simp.payment_period, $C65&lt;=84), simp.premium * INDEX(S_Currency[rate], MATCH(simp.currency, S_Currency[currency], 0)), 0)</f>
        <v>0</v>
      </c>
      <c r="G65" s="123" t="str">
        <f t="shared" si="5"/>
        <v/>
      </c>
      <c r="H65" s="123">
        <f t="shared" si="4"/>
        <v>-481416.64646399999</v>
      </c>
      <c r="I65" s="123"/>
      <c r="J65" s="158" t="str">
        <f>IFERROR(INDEX(簡易!$C$112:$C$116, MATCH(INDEX(S_PolicyYear[attained_age_or_policy_year], MATCH(C65, S_PolicyYear[policy_year], 0)), 簡易!$B$112:$B$116, 0)), "not available")</f>
        <v>not available</v>
      </c>
      <c r="K65" s="123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</row>
    <row r="66" spans="2:79" ht="15.75" customHeight="1">
      <c r="B66" s="117" t="str">
        <f t="shared" si="1"/>
        <v/>
      </c>
      <c r="C66" s="117" t="str">
        <f t="shared" si="2"/>
        <v/>
      </c>
      <c r="D66" s="123" t="str">
        <f t="shared" si="6"/>
        <v/>
      </c>
      <c r="E66" s="123" t="str">
        <f>IFERROR(12*INDEX(D_Prem_Table[Monthly_premium], MATCH($B66&amp;";"&amp;simp.gender&amp;";"&amp;simp.smoker&amp;";"&amp;"人壽保", D_Prem_Table[Lookup key], 0)) * simp.SA * INDEX(S_Currency[rate], MATCH(simp.currency, S_Currency[currency], 0)), "")</f>
        <v/>
      </c>
      <c r="F66" s="123">
        <f>IF(AND($C66&lt;=simp.payment_period, $C66&lt;=84), simp.premium * INDEX(S_Currency[rate], MATCH(simp.currency, S_Currency[currency], 0)), 0)</f>
        <v>0</v>
      </c>
      <c r="G66" s="123" t="str">
        <f t="shared" si="5"/>
        <v/>
      </c>
      <c r="H66" s="123">
        <f t="shared" si="4"/>
        <v>-481416.64646399999</v>
      </c>
      <c r="I66" s="123"/>
      <c r="J66" s="158" t="str">
        <f>IFERROR(INDEX(簡易!$C$112:$C$116, MATCH(INDEX(S_PolicyYear[attained_age_or_policy_year], MATCH(C66, S_PolicyYear[policy_year], 0)), 簡易!$B$112:$B$116, 0)), "not available")</f>
        <v>not available</v>
      </c>
      <c r="K66" s="123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</row>
    <row r="67" spans="2:79" ht="15.75" customHeight="1">
      <c r="B67" s="117" t="str">
        <f t="shared" si="1"/>
        <v/>
      </c>
      <c r="C67" s="117" t="str">
        <f t="shared" si="2"/>
        <v/>
      </c>
      <c r="D67" s="123" t="str">
        <f t="shared" si="6"/>
        <v/>
      </c>
      <c r="E67" s="123" t="str">
        <f>IFERROR(12*INDEX(D_Prem_Table[Monthly_premium], MATCH($B67&amp;";"&amp;simp.gender&amp;";"&amp;simp.smoker&amp;";"&amp;"人壽保", D_Prem_Table[Lookup key], 0)) * simp.SA * INDEX(S_Currency[rate], MATCH(simp.currency, S_Currency[currency], 0)), "")</f>
        <v/>
      </c>
      <c r="F67" s="123">
        <f>IF(AND($C67&lt;=simp.payment_period, $C67&lt;=84), simp.premium * INDEX(S_Currency[rate], MATCH(simp.currency, S_Currency[currency], 0)), 0)</f>
        <v>0</v>
      </c>
      <c r="G67" s="123" t="str">
        <f t="shared" si="5"/>
        <v/>
      </c>
      <c r="H67" s="123">
        <f t="shared" si="4"/>
        <v>-481416.64646399999</v>
      </c>
      <c r="I67" s="123"/>
      <c r="J67" s="158" t="str">
        <f>IFERROR(INDEX(簡易!$C$112:$C$116, MATCH(INDEX(S_PolicyYear[attained_age_or_policy_year], MATCH(C67, S_PolicyYear[policy_year], 0)), 簡易!$B$112:$B$116, 0)), "not available")</f>
        <v>not available</v>
      </c>
      <c r="K67" s="123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</row>
    <row r="68" spans="2:79" ht="15.75" customHeight="1">
      <c r="B68" s="117" t="str">
        <f t="shared" si="1"/>
        <v/>
      </c>
      <c r="C68" s="117" t="str">
        <f t="shared" si="2"/>
        <v/>
      </c>
      <c r="D68" s="123" t="str">
        <f t="shared" si="6"/>
        <v/>
      </c>
      <c r="E68" s="123" t="str">
        <f>IFERROR(12*INDEX(D_Prem_Table[Monthly_premium], MATCH($B68&amp;";"&amp;simp.gender&amp;";"&amp;simp.smoker&amp;";"&amp;"人壽保", D_Prem_Table[Lookup key], 0)) * simp.SA * INDEX(S_Currency[rate], MATCH(simp.currency, S_Currency[currency], 0)), "")</f>
        <v/>
      </c>
      <c r="F68" s="123">
        <f>IF(AND($C68&lt;=simp.payment_period, $C68&lt;=84), simp.premium * INDEX(S_Currency[rate], MATCH(simp.currency, S_Currency[currency], 0)), 0)</f>
        <v>0</v>
      </c>
      <c r="G68" s="123" t="str">
        <f t="shared" si="5"/>
        <v/>
      </c>
      <c r="H68" s="123">
        <f t="shared" si="4"/>
        <v>-481416.64646399999</v>
      </c>
      <c r="I68" s="123"/>
      <c r="J68" s="158" t="str">
        <f>IFERROR(INDEX(簡易!$C$112:$C$116, MATCH(INDEX(S_PolicyYear[attained_age_or_policy_year], MATCH(C68, S_PolicyYear[policy_year], 0)), 簡易!$B$112:$B$116, 0)), "not available")</f>
        <v>not available</v>
      </c>
      <c r="K68" s="123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</row>
    <row r="69" spans="2:79" ht="15.75" customHeight="1">
      <c r="B69" s="117" t="str">
        <f t="shared" si="1"/>
        <v/>
      </c>
      <c r="C69" s="117" t="str">
        <f t="shared" si="2"/>
        <v/>
      </c>
      <c r="D69" s="123" t="str">
        <f t="shared" si="6"/>
        <v/>
      </c>
      <c r="E69" s="123" t="str">
        <f>IFERROR(12*INDEX(D_Prem_Table[Monthly_premium], MATCH($B69&amp;";"&amp;simp.gender&amp;";"&amp;simp.smoker&amp;";"&amp;"人壽保", D_Prem_Table[Lookup key], 0)) * simp.SA * INDEX(S_Currency[rate], MATCH(simp.currency, S_Currency[currency], 0)), "")</f>
        <v/>
      </c>
      <c r="F69" s="123">
        <f>IF(AND($C69&lt;=simp.payment_period, $C69&lt;=84), simp.premium * INDEX(S_Currency[rate], MATCH(simp.currency, S_Currency[currency], 0)), 0)</f>
        <v>0</v>
      </c>
      <c r="G69" s="123" t="str">
        <f t="shared" si="5"/>
        <v/>
      </c>
      <c r="H69" s="123">
        <f t="shared" si="4"/>
        <v>-481416.64646399999</v>
      </c>
      <c r="I69" s="123"/>
      <c r="J69" s="158" t="str">
        <f>IFERROR(INDEX(簡易!$C$112:$C$116, MATCH(INDEX(S_PolicyYear[attained_age_or_policy_year], MATCH(C69, S_PolicyYear[policy_year], 0)), 簡易!$B$112:$B$116, 0)), "not available")</f>
        <v>not available</v>
      </c>
      <c r="K69" s="123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</row>
    <row r="70" spans="2:79" ht="15.75" customHeight="1">
      <c r="B70" s="117" t="str">
        <f t="shared" si="1"/>
        <v/>
      </c>
      <c r="C70" s="117" t="str">
        <f t="shared" si="2"/>
        <v/>
      </c>
      <c r="D70" s="123" t="str">
        <f t="shared" si="6"/>
        <v/>
      </c>
      <c r="E70" s="123" t="str">
        <f>IFERROR(12*INDEX(D_Prem_Table[Monthly_premium], MATCH($B70&amp;";"&amp;simp.gender&amp;";"&amp;simp.smoker&amp;";"&amp;"人壽保", D_Prem_Table[Lookup key], 0)) * simp.SA * INDEX(S_Currency[rate], MATCH(simp.currency, S_Currency[currency], 0)), "")</f>
        <v/>
      </c>
      <c r="F70" s="123">
        <f>IF(AND($C70&lt;=simp.payment_period, $C70&lt;=84), simp.premium * INDEX(S_Currency[rate], MATCH(simp.currency, S_Currency[currency], 0)), 0)</f>
        <v>0</v>
      </c>
      <c r="G70" s="123" t="str">
        <f t="shared" si="5"/>
        <v/>
      </c>
      <c r="H70" s="123">
        <f t="shared" si="4"/>
        <v>-481416.64646399999</v>
      </c>
      <c r="I70" s="123"/>
      <c r="J70" s="158" t="str">
        <f>IFERROR(INDEX(簡易!$C$112:$C$116, MATCH(INDEX(S_PolicyYear[attained_age_or_policy_year], MATCH(C70, S_PolicyYear[policy_year], 0)), 簡易!$B$112:$B$116, 0)), "not available")</f>
        <v>not available</v>
      </c>
      <c r="K70" s="123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</row>
    <row r="71" spans="2:79" ht="15.75" customHeight="1">
      <c r="B71" s="117" t="str">
        <f t="shared" si="1"/>
        <v/>
      </c>
      <c r="C71" s="117" t="str">
        <f t="shared" si="2"/>
        <v/>
      </c>
      <c r="D71" s="123" t="str">
        <f t="shared" si="6"/>
        <v/>
      </c>
      <c r="E71" s="123" t="str">
        <f>IFERROR(12*INDEX(D_Prem_Table[Monthly_premium], MATCH($B71&amp;";"&amp;simp.gender&amp;";"&amp;simp.smoker&amp;";"&amp;"人壽保", D_Prem_Table[Lookup key], 0)) * simp.SA * INDEX(S_Currency[rate], MATCH(simp.currency, S_Currency[currency], 0)), "")</f>
        <v/>
      </c>
      <c r="F71" s="123">
        <f>IF(AND($C71&lt;=simp.payment_period, $C71&lt;=84), simp.premium * INDEX(S_Currency[rate], MATCH(simp.currency, S_Currency[currency], 0)), 0)</f>
        <v>0</v>
      </c>
      <c r="G71" s="123" t="str">
        <f t="shared" si="5"/>
        <v/>
      </c>
      <c r="H71" s="123">
        <f t="shared" si="4"/>
        <v>-481416.64646399999</v>
      </c>
      <c r="I71" s="123"/>
      <c r="J71" s="158" t="str">
        <f>IFERROR(INDEX(簡易!$C$112:$C$116, MATCH(INDEX(S_PolicyYear[attained_age_or_policy_year], MATCH(C71, S_PolicyYear[policy_year], 0)), 簡易!$B$112:$B$116, 0)), "not available")</f>
        <v>not available</v>
      </c>
      <c r="K71" s="123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</row>
    <row r="72" spans="2:79" ht="15.75" customHeight="1">
      <c r="B72" s="117" t="str">
        <f t="shared" si="1"/>
        <v/>
      </c>
      <c r="C72" s="117" t="str">
        <f t="shared" si="2"/>
        <v/>
      </c>
      <c r="D72" s="123" t="str">
        <f t="shared" si="6"/>
        <v/>
      </c>
      <c r="E72" s="123" t="str">
        <f>IFERROR(12*INDEX(D_Prem_Table[Monthly_premium], MATCH($B72&amp;";"&amp;simp.gender&amp;";"&amp;simp.smoker&amp;";"&amp;"人壽保", D_Prem_Table[Lookup key], 0)) * simp.SA * INDEX(S_Currency[rate], MATCH(simp.currency, S_Currency[currency], 0)), "")</f>
        <v/>
      </c>
      <c r="F72" s="123">
        <f>IF(AND($C72&lt;=simp.payment_period, $C72&lt;=84), simp.premium * INDEX(S_Currency[rate], MATCH(simp.currency, S_Currency[currency], 0)), 0)</f>
        <v>0</v>
      </c>
      <c r="G72" s="123" t="str">
        <f t="shared" ref="G72:G103" si="7">IFERROR(F72-E72,"")</f>
        <v/>
      </c>
      <c r="H72" s="123">
        <f t="shared" si="4"/>
        <v>-481416.64646399999</v>
      </c>
      <c r="I72" s="123"/>
      <c r="J72" s="158" t="str">
        <f>IFERROR(INDEX(簡易!$C$112:$C$116, MATCH(INDEX(S_PolicyYear[attained_age_or_policy_year], MATCH(C72, S_PolicyYear[policy_year], 0)), 簡易!$B$112:$B$116, 0)), "not available")</f>
        <v>not available</v>
      </c>
      <c r="K72" s="123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</row>
    <row r="73" spans="2:79" ht="15.75" customHeight="1">
      <c r="B73" s="117" t="str">
        <f t="shared" ref="B73:B103" si="8">IF(B72&lt;84,B72+1,"")</f>
        <v/>
      </c>
      <c r="C73" s="117" t="str">
        <f t="shared" ref="C73:C103" si="9">IF(B73&lt;&gt;"",C72+1,"")</f>
        <v/>
      </c>
      <c r="D73" s="123" t="str">
        <f t="shared" ref="D73:D103" si="10">IFERROR((D72+$G73)*(1+D$6),"")</f>
        <v/>
      </c>
      <c r="E73" s="123" t="str">
        <f>IFERROR(12*INDEX(D_Prem_Table[Monthly_premium], MATCH($B73&amp;";"&amp;simp.gender&amp;";"&amp;simp.smoker&amp;";"&amp;"人壽保", D_Prem_Table[Lookup key], 0)) * simp.SA * INDEX(S_Currency[rate], MATCH(simp.currency, S_Currency[currency], 0)), "")</f>
        <v/>
      </c>
      <c r="F73" s="123">
        <f>IF(AND($C73&lt;=simp.payment_period, $C73&lt;=84), simp.premium * INDEX(S_Currency[rate], MATCH(simp.currency, S_Currency[currency], 0)), 0)</f>
        <v>0</v>
      </c>
      <c r="G73" s="123" t="str">
        <f t="shared" si="7"/>
        <v/>
      </c>
      <c r="H73" s="123">
        <f t="shared" si="4"/>
        <v>-481416.64646399999</v>
      </c>
      <c r="I73" s="123"/>
      <c r="J73" s="158" t="str">
        <f>IFERROR(INDEX(簡易!$C$112:$C$116, MATCH(INDEX(S_PolicyYear[attained_age_or_policy_year], MATCH(C73, S_PolicyYear[policy_year], 0)), 簡易!$B$112:$B$116, 0)), "not available")</f>
        <v>not available</v>
      </c>
      <c r="K73" s="123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</row>
    <row r="74" spans="2:79" ht="15.75" customHeight="1">
      <c r="B74" s="117" t="str">
        <f t="shared" si="8"/>
        <v/>
      </c>
      <c r="C74" s="117" t="str">
        <f t="shared" si="9"/>
        <v/>
      </c>
      <c r="D74" s="123" t="str">
        <f t="shared" si="10"/>
        <v/>
      </c>
      <c r="E74" s="123" t="str">
        <f>IFERROR(12*INDEX(D_Prem_Table[Monthly_premium], MATCH($B74&amp;";"&amp;simp.gender&amp;";"&amp;simp.smoker&amp;";"&amp;"人壽保", D_Prem_Table[Lookup key], 0)) * simp.SA * INDEX(S_Currency[rate], MATCH(simp.currency, S_Currency[currency], 0)), "")</f>
        <v/>
      </c>
      <c r="F74" s="123">
        <f>IF(AND($C74&lt;=simp.payment_period, $C74&lt;=84), simp.premium * INDEX(S_Currency[rate], MATCH(simp.currency, S_Currency[currency], 0)), 0)</f>
        <v>0</v>
      </c>
      <c r="G74" s="123" t="str">
        <f t="shared" si="7"/>
        <v/>
      </c>
      <c r="H74" s="123">
        <f t="shared" ref="H74:H103" si="11">IFERROR(H73+G74,H73)</f>
        <v>-481416.64646399999</v>
      </c>
      <c r="I74" s="123"/>
      <c r="J74" s="158" t="str">
        <f>IFERROR(INDEX(簡易!$C$112:$C$116, MATCH(INDEX(S_PolicyYear[attained_age_or_policy_year], MATCH(C74, S_PolicyYear[policy_year], 0)), 簡易!$B$112:$B$116, 0)), "not available")</f>
        <v>not available</v>
      </c>
      <c r="K74" s="123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</row>
    <row r="75" spans="2:79" ht="15.75" customHeight="1">
      <c r="B75" s="117" t="str">
        <f t="shared" si="8"/>
        <v/>
      </c>
      <c r="C75" s="117" t="str">
        <f t="shared" si="9"/>
        <v/>
      </c>
      <c r="D75" s="123" t="str">
        <f t="shared" si="10"/>
        <v/>
      </c>
      <c r="E75" s="123" t="str">
        <f>IFERROR(12*INDEX(D_Prem_Table[Monthly_premium], MATCH($B75&amp;";"&amp;simp.gender&amp;";"&amp;simp.smoker&amp;";"&amp;"人壽保", D_Prem_Table[Lookup key], 0)) * simp.SA * INDEX(S_Currency[rate], MATCH(simp.currency, S_Currency[currency], 0)), "")</f>
        <v/>
      </c>
      <c r="F75" s="123">
        <f>IF(AND($C75&lt;=simp.payment_period, $C75&lt;=84), simp.premium * INDEX(S_Currency[rate], MATCH(simp.currency, S_Currency[currency], 0)), 0)</f>
        <v>0</v>
      </c>
      <c r="G75" s="123" t="str">
        <f t="shared" si="7"/>
        <v/>
      </c>
      <c r="H75" s="123">
        <f t="shared" si="11"/>
        <v>-481416.64646399999</v>
      </c>
      <c r="I75" s="123"/>
      <c r="J75" s="158" t="str">
        <f>IFERROR(INDEX(簡易!$C$112:$C$116, MATCH(INDEX(S_PolicyYear[attained_age_or_policy_year], MATCH(C75, S_PolicyYear[policy_year], 0)), 簡易!$B$112:$B$116, 0)), "not available")</f>
        <v>not available</v>
      </c>
      <c r="K75" s="123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</row>
    <row r="76" spans="2:79" ht="15.75" customHeight="1">
      <c r="B76" s="117" t="str">
        <f t="shared" si="8"/>
        <v/>
      </c>
      <c r="C76" s="117" t="str">
        <f t="shared" si="9"/>
        <v/>
      </c>
      <c r="D76" s="123" t="str">
        <f t="shared" si="10"/>
        <v/>
      </c>
      <c r="E76" s="123" t="str">
        <f>IFERROR(12*INDEX(D_Prem_Table[Monthly_premium], MATCH($B76&amp;";"&amp;simp.gender&amp;";"&amp;simp.smoker&amp;";"&amp;"人壽保", D_Prem_Table[Lookup key], 0)) * simp.SA * INDEX(S_Currency[rate], MATCH(simp.currency, S_Currency[currency], 0)), "")</f>
        <v/>
      </c>
      <c r="F76" s="123">
        <f>IF(AND($C76&lt;=simp.payment_period, $C76&lt;=84), simp.premium * INDEX(S_Currency[rate], MATCH(simp.currency, S_Currency[currency], 0)), 0)</f>
        <v>0</v>
      </c>
      <c r="G76" s="123" t="str">
        <f t="shared" si="7"/>
        <v/>
      </c>
      <c r="H76" s="123">
        <f t="shared" si="11"/>
        <v>-481416.64646399999</v>
      </c>
      <c r="I76" s="123"/>
      <c r="J76" s="158" t="str">
        <f>IFERROR(INDEX(簡易!$C$112:$C$116, MATCH(INDEX(S_PolicyYear[attained_age_or_policy_year], MATCH(C76, S_PolicyYear[policy_year], 0)), 簡易!$B$112:$B$116, 0)), "not available")</f>
        <v>not available</v>
      </c>
      <c r="K76" s="123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</row>
    <row r="77" spans="2:79" ht="15.75" customHeight="1">
      <c r="B77" s="117" t="str">
        <f t="shared" si="8"/>
        <v/>
      </c>
      <c r="C77" s="117" t="str">
        <f t="shared" si="9"/>
        <v/>
      </c>
      <c r="D77" s="123" t="str">
        <f t="shared" si="10"/>
        <v/>
      </c>
      <c r="E77" s="123" t="str">
        <f>IFERROR(12*INDEX(D_Prem_Table[Monthly_premium], MATCH($B77&amp;";"&amp;simp.gender&amp;";"&amp;simp.smoker&amp;";"&amp;"人壽保", D_Prem_Table[Lookup key], 0)) * simp.SA * INDEX(S_Currency[rate], MATCH(simp.currency, S_Currency[currency], 0)), "")</f>
        <v/>
      </c>
      <c r="F77" s="123">
        <f>IF(AND($C77&lt;=simp.payment_period, $C77&lt;=84), simp.premium * INDEX(S_Currency[rate], MATCH(simp.currency, S_Currency[currency], 0)), 0)</f>
        <v>0</v>
      </c>
      <c r="G77" s="123" t="str">
        <f t="shared" si="7"/>
        <v/>
      </c>
      <c r="H77" s="123">
        <f t="shared" si="11"/>
        <v>-481416.64646399999</v>
      </c>
      <c r="I77" s="123"/>
      <c r="J77" s="158" t="str">
        <f>IFERROR(INDEX(簡易!$C$112:$C$116, MATCH(INDEX(S_PolicyYear[attained_age_or_policy_year], MATCH(C77, S_PolicyYear[policy_year], 0)), 簡易!$B$112:$B$116, 0)), "not available")</f>
        <v>not available</v>
      </c>
      <c r="K77" s="123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</row>
    <row r="78" spans="2:79" ht="15.75" customHeight="1">
      <c r="B78" s="117" t="str">
        <f t="shared" si="8"/>
        <v/>
      </c>
      <c r="C78" s="117" t="str">
        <f t="shared" si="9"/>
        <v/>
      </c>
      <c r="D78" s="123" t="str">
        <f t="shared" si="10"/>
        <v/>
      </c>
      <c r="E78" s="123" t="str">
        <f>IFERROR(12*INDEX(D_Prem_Table[Monthly_premium], MATCH($B78&amp;";"&amp;simp.gender&amp;";"&amp;simp.smoker&amp;";"&amp;"人壽保", D_Prem_Table[Lookup key], 0)) * simp.SA * INDEX(S_Currency[rate], MATCH(simp.currency, S_Currency[currency], 0)), "")</f>
        <v/>
      </c>
      <c r="F78" s="123">
        <f>IF(AND($C78&lt;=simp.payment_period, $C78&lt;=84), simp.premium * INDEX(S_Currency[rate], MATCH(simp.currency, S_Currency[currency], 0)), 0)</f>
        <v>0</v>
      </c>
      <c r="G78" s="123" t="str">
        <f t="shared" si="7"/>
        <v/>
      </c>
      <c r="H78" s="123">
        <f t="shared" si="11"/>
        <v>-481416.64646399999</v>
      </c>
      <c r="I78" s="123"/>
      <c r="J78" s="158" t="str">
        <f>IFERROR(INDEX(簡易!$C$112:$C$116, MATCH(INDEX(S_PolicyYear[attained_age_or_policy_year], MATCH(C78, S_PolicyYear[policy_year], 0)), 簡易!$B$112:$B$116, 0)), "not available")</f>
        <v>not available</v>
      </c>
      <c r="K78" s="123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</row>
    <row r="79" spans="2:79" ht="15.75" customHeight="1">
      <c r="B79" s="117" t="str">
        <f t="shared" si="8"/>
        <v/>
      </c>
      <c r="C79" s="117" t="str">
        <f t="shared" si="9"/>
        <v/>
      </c>
      <c r="D79" s="123" t="str">
        <f t="shared" si="10"/>
        <v/>
      </c>
      <c r="E79" s="123" t="str">
        <f>IFERROR(12*INDEX(D_Prem_Table[Monthly_premium], MATCH($B79&amp;";"&amp;simp.gender&amp;";"&amp;simp.smoker&amp;";"&amp;"人壽保", D_Prem_Table[Lookup key], 0)) * simp.SA * INDEX(S_Currency[rate], MATCH(simp.currency, S_Currency[currency], 0)), "")</f>
        <v/>
      </c>
      <c r="F79" s="123">
        <f>IF(AND($C79&lt;=simp.payment_period, $C79&lt;=84), simp.premium * INDEX(S_Currency[rate], MATCH(simp.currency, S_Currency[currency], 0)), 0)</f>
        <v>0</v>
      </c>
      <c r="G79" s="123" t="str">
        <f t="shared" si="7"/>
        <v/>
      </c>
      <c r="H79" s="123">
        <f t="shared" si="11"/>
        <v>-481416.64646399999</v>
      </c>
      <c r="I79" s="123"/>
      <c r="J79" s="158" t="str">
        <f>IFERROR(INDEX(簡易!$C$112:$C$116, MATCH(INDEX(S_PolicyYear[attained_age_or_policy_year], MATCH(C79, S_PolicyYear[policy_year], 0)), 簡易!$B$112:$B$116, 0)), "not available")</f>
        <v>not available</v>
      </c>
      <c r="K79" s="123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</row>
    <row r="80" spans="2:79" ht="15.75" customHeight="1">
      <c r="B80" s="117" t="str">
        <f t="shared" si="8"/>
        <v/>
      </c>
      <c r="C80" s="117" t="str">
        <f t="shared" si="9"/>
        <v/>
      </c>
      <c r="D80" s="123" t="str">
        <f t="shared" si="10"/>
        <v/>
      </c>
      <c r="E80" s="123" t="str">
        <f>IFERROR(12*INDEX(D_Prem_Table[Monthly_premium], MATCH($B80&amp;";"&amp;simp.gender&amp;";"&amp;simp.smoker&amp;";"&amp;"人壽保", D_Prem_Table[Lookup key], 0)) * simp.SA * INDEX(S_Currency[rate], MATCH(simp.currency, S_Currency[currency], 0)), "")</f>
        <v/>
      </c>
      <c r="F80" s="123">
        <f>IF(AND($C80&lt;=simp.payment_period, $C80&lt;=84), simp.premium * INDEX(S_Currency[rate], MATCH(simp.currency, S_Currency[currency], 0)), 0)</f>
        <v>0</v>
      </c>
      <c r="G80" s="123" t="str">
        <f t="shared" si="7"/>
        <v/>
      </c>
      <c r="H80" s="123">
        <f t="shared" si="11"/>
        <v>-481416.64646399999</v>
      </c>
      <c r="I80" s="123"/>
      <c r="J80" s="158" t="str">
        <f>IFERROR(INDEX(簡易!$C$112:$C$116, MATCH(INDEX(S_PolicyYear[attained_age_or_policy_year], MATCH(C80, S_PolicyYear[policy_year], 0)), 簡易!$B$112:$B$116, 0)), "not available")</f>
        <v>not available</v>
      </c>
      <c r="K80" s="123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</row>
    <row r="81" spans="2:79" ht="15.75" customHeight="1">
      <c r="B81" s="117" t="str">
        <f t="shared" si="8"/>
        <v/>
      </c>
      <c r="C81" s="117" t="str">
        <f t="shared" si="9"/>
        <v/>
      </c>
      <c r="D81" s="123" t="str">
        <f t="shared" si="10"/>
        <v/>
      </c>
      <c r="E81" s="123" t="str">
        <f>IFERROR(12*INDEX(D_Prem_Table[Monthly_premium], MATCH($B81&amp;";"&amp;simp.gender&amp;";"&amp;simp.smoker&amp;";"&amp;"人壽保", D_Prem_Table[Lookup key], 0)) * simp.SA * INDEX(S_Currency[rate], MATCH(simp.currency, S_Currency[currency], 0)), "")</f>
        <v/>
      </c>
      <c r="F81" s="123">
        <f>IF(AND($C81&lt;=simp.payment_period, $C81&lt;=84), simp.premium * INDEX(S_Currency[rate], MATCH(simp.currency, S_Currency[currency], 0)), 0)</f>
        <v>0</v>
      </c>
      <c r="G81" s="123" t="str">
        <f t="shared" si="7"/>
        <v/>
      </c>
      <c r="H81" s="123">
        <f t="shared" si="11"/>
        <v>-481416.64646399999</v>
      </c>
      <c r="I81" s="123"/>
      <c r="J81" s="158" t="str">
        <f>IFERROR(INDEX(簡易!$C$112:$C$116, MATCH(INDEX(S_PolicyYear[attained_age_or_policy_year], MATCH(C81, S_PolicyYear[policy_year], 0)), 簡易!$B$112:$B$116, 0)), "not available")</f>
        <v>not available</v>
      </c>
      <c r="K81" s="123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</row>
    <row r="82" spans="2:79" ht="15.75" customHeight="1">
      <c r="B82" s="117" t="str">
        <f t="shared" si="8"/>
        <v/>
      </c>
      <c r="C82" s="117" t="str">
        <f t="shared" si="9"/>
        <v/>
      </c>
      <c r="D82" s="123" t="str">
        <f t="shared" si="10"/>
        <v/>
      </c>
      <c r="E82" s="123" t="str">
        <f>IFERROR(12*INDEX(D_Prem_Table[Monthly_premium], MATCH($B82&amp;";"&amp;simp.gender&amp;";"&amp;simp.smoker&amp;";"&amp;"人壽保", D_Prem_Table[Lookup key], 0)) * simp.SA * INDEX(S_Currency[rate], MATCH(simp.currency, S_Currency[currency], 0)), "")</f>
        <v/>
      </c>
      <c r="F82" s="123">
        <f>IF(AND($C82&lt;=simp.payment_period, $C82&lt;=84), simp.premium * INDEX(S_Currency[rate], MATCH(simp.currency, S_Currency[currency], 0)), 0)</f>
        <v>0</v>
      </c>
      <c r="G82" s="123" t="str">
        <f t="shared" si="7"/>
        <v/>
      </c>
      <c r="H82" s="123">
        <f t="shared" si="11"/>
        <v>-481416.64646399999</v>
      </c>
      <c r="I82" s="123"/>
      <c r="J82" s="158" t="str">
        <f>IFERROR(INDEX(簡易!$C$112:$C$116, MATCH(INDEX(S_PolicyYear[attained_age_or_policy_year], MATCH(C82, S_PolicyYear[policy_year], 0)), 簡易!$B$112:$B$116, 0)), "not available")</f>
        <v>not available</v>
      </c>
      <c r="K82" s="123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</row>
    <row r="83" spans="2:79" ht="15.75" customHeight="1">
      <c r="B83" s="117" t="str">
        <f t="shared" si="8"/>
        <v/>
      </c>
      <c r="C83" s="117" t="str">
        <f t="shared" si="9"/>
        <v/>
      </c>
      <c r="D83" s="123" t="str">
        <f t="shared" si="10"/>
        <v/>
      </c>
      <c r="E83" s="123" t="str">
        <f>IFERROR(12*INDEX(D_Prem_Table[Monthly_premium], MATCH($B83&amp;";"&amp;simp.gender&amp;";"&amp;simp.smoker&amp;";"&amp;"人壽保", D_Prem_Table[Lookup key], 0)) * simp.SA * INDEX(S_Currency[rate], MATCH(simp.currency, S_Currency[currency], 0)), "")</f>
        <v/>
      </c>
      <c r="F83" s="123">
        <f>IF(AND($C83&lt;=simp.payment_period, $C83&lt;=84), simp.premium * INDEX(S_Currency[rate], MATCH(simp.currency, S_Currency[currency], 0)), 0)</f>
        <v>0</v>
      </c>
      <c r="G83" s="123" t="str">
        <f t="shared" si="7"/>
        <v/>
      </c>
      <c r="H83" s="123">
        <f t="shared" si="11"/>
        <v>-481416.64646399999</v>
      </c>
      <c r="I83" s="123"/>
      <c r="J83" s="158" t="str">
        <f>IFERROR(INDEX(簡易!$C$112:$C$116, MATCH(INDEX(S_PolicyYear[attained_age_or_policy_year], MATCH(C83, S_PolicyYear[policy_year], 0)), 簡易!$B$112:$B$116, 0)), "not available")</f>
        <v>not available</v>
      </c>
      <c r="K83" s="123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</row>
    <row r="84" spans="2:79" ht="15.75" customHeight="1">
      <c r="B84" s="117" t="str">
        <f t="shared" si="8"/>
        <v/>
      </c>
      <c r="C84" s="117" t="str">
        <f t="shared" si="9"/>
        <v/>
      </c>
      <c r="D84" s="123" t="str">
        <f t="shared" si="10"/>
        <v/>
      </c>
      <c r="E84" s="123" t="str">
        <f>IFERROR(12*INDEX(D_Prem_Table[Monthly_premium], MATCH($B84&amp;";"&amp;simp.gender&amp;";"&amp;simp.smoker&amp;";"&amp;"人壽保", D_Prem_Table[Lookup key], 0)) * simp.SA * INDEX(S_Currency[rate], MATCH(simp.currency, S_Currency[currency], 0)), "")</f>
        <v/>
      </c>
      <c r="F84" s="123">
        <f>IF(AND($C84&lt;=simp.payment_period, $C84&lt;=84), simp.premium * INDEX(S_Currency[rate], MATCH(simp.currency, S_Currency[currency], 0)), 0)</f>
        <v>0</v>
      </c>
      <c r="G84" s="123" t="str">
        <f t="shared" si="7"/>
        <v/>
      </c>
      <c r="H84" s="123">
        <f t="shared" si="11"/>
        <v>-481416.64646399999</v>
      </c>
      <c r="I84" s="123"/>
      <c r="J84" s="158" t="str">
        <f>IFERROR(INDEX(簡易!$C$112:$C$116, MATCH(INDEX(S_PolicyYear[attained_age_or_policy_year], MATCH(C84, S_PolicyYear[policy_year], 0)), 簡易!$B$112:$B$116, 0)), "not available")</f>
        <v>not available</v>
      </c>
      <c r="K84" s="123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</row>
    <row r="85" spans="2:79" ht="15.75" customHeight="1">
      <c r="B85" s="117" t="str">
        <f t="shared" si="8"/>
        <v/>
      </c>
      <c r="C85" s="117" t="str">
        <f t="shared" si="9"/>
        <v/>
      </c>
      <c r="D85" s="123" t="str">
        <f t="shared" si="10"/>
        <v/>
      </c>
      <c r="E85" s="123" t="str">
        <f>IFERROR(12*INDEX(D_Prem_Table[Monthly_premium], MATCH($B85&amp;";"&amp;simp.gender&amp;";"&amp;simp.smoker&amp;";"&amp;"人壽保", D_Prem_Table[Lookup key], 0)) * simp.SA * INDEX(S_Currency[rate], MATCH(simp.currency, S_Currency[currency], 0)), "")</f>
        <v/>
      </c>
      <c r="F85" s="123">
        <f>IF(AND($C85&lt;=simp.payment_period, $C85&lt;=84), simp.premium * INDEX(S_Currency[rate], MATCH(simp.currency, S_Currency[currency], 0)), 0)</f>
        <v>0</v>
      </c>
      <c r="G85" s="123" t="str">
        <f t="shared" si="7"/>
        <v/>
      </c>
      <c r="H85" s="123">
        <f t="shared" si="11"/>
        <v>-481416.64646399999</v>
      </c>
      <c r="I85" s="123"/>
      <c r="J85" s="158" t="str">
        <f>IFERROR(INDEX(簡易!$C$112:$C$116, MATCH(INDEX(S_PolicyYear[attained_age_or_policy_year], MATCH(C85, S_PolicyYear[policy_year], 0)), 簡易!$B$112:$B$116, 0)), "not available")</f>
        <v>not available</v>
      </c>
      <c r="K85" s="123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</row>
    <row r="86" spans="2:79" ht="15.75" customHeight="1">
      <c r="B86" s="117" t="str">
        <f t="shared" si="8"/>
        <v/>
      </c>
      <c r="C86" s="117" t="str">
        <f t="shared" si="9"/>
        <v/>
      </c>
      <c r="D86" s="123" t="str">
        <f t="shared" si="10"/>
        <v/>
      </c>
      <c r="E86" s="123" t="str">
        <f>IFERROR(12*INDEX(D_Prem_Table[Monthly_premium], MATCH($B86&amp;";"&amp;simp.gender&amp;";"&amp;simp.smoker&amp;";"&amp;"人壽保", D_Prem_Table[Lookup key], 0)) * simp.SA * INDEX(S_Currency[rate], MATCH(simp.currency, S_Currency[currency], 0)), "")</f>
        <v/>
      </c>
      <c r="F86" s="123">
        <f>IF(AND($C86&lt;=simp.payment_period, $C86&lt;=84), simp.premium * INDEX(S_Currency[rate], MATCH(simp.currency, S_Currency[currency], 0)), 0)</f>
        <v>0</v>
      </c>
      <c r="G86" s="123" t="str">
        <f t="shared" si="7"/>
        <v/>
      </c>
      <c r="H86" s="123">
        <f t="shared" si="11"/>
        <v>-481416.64646399999</v>
      </c>
      <c r="I86" s="123"/>
      <c r="J86" s="158" t="str">
        <f>IFERROR(INDEX(簡易!$C$112:$C$116, MATCH(INDEX(S_PolicyYear[attained_age_or_policy_year], MATCH(C86, S_PolicyYear[policy_year], 0)), 簡易!$B$112:$B$116, 0)), "not available")</f>
        <v>not available</v>
      </c>
      <c r="K86" s="123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</row>
    <row r="87" spans="2:79" ht="15.75" customHeight="1">
      <c r="B87" s="117" t="str">
        <f t="shared" si="8"/>
        <v/>
      </c>
      <c r="C87" s="117" t="str">
        <f t="shared" si="9"/>
        <v/>
      </c>
      <c r="D87" s="123" t="str">
        <f t="shared" si="10"/>
        <v/>
      </c>
      <c r="E87" s="123" t="str">
        <f>IFERROR(12*INDEX(D_Prem_Table[Monthly_premium], MATCH($B87&amp;";"&amp;simp.gender&amp;";"&amp;simp.smoker&amp;";"&amp;"人壽保", D_Prem_Table[Lookup key], 0)) * simp.SA * INDEX(S_Currency[rate], MATCH(simp.currency, S_Currency[currency], 0)), "")</f>
        <v/>
      </c>
      <c r="F87" s="123">
        <f>IF(AND($C87&lt;=simp.payment_period, $C87&lt;=84), simp.premium * INDEX(S_Currency[rate], MATCH(simp.currency, S_Currency[currency], 0)), 0)</f>
        <v>0</v>
      </c>
      <c r="G87" s="123" t="str">
        <f t="shared" si="7"/>
        <v/>
      </c>
      <c r="H87" s="123">
        <f t="shared" si="11"/>
        <v>-481416.64646399999</v>
      </c>
      <c r="I87" s="123"/>
      <c r="J87" s="158" t="str">
        <f>IFERROR(INDEX(簡易!$C$112:$C$116, MATCH(INDEX(S_PolicyYear[attained_age_or_policy_year], MATCH(C87, S_PolicyYear[policy_year], 0)), 簡易!$B$112:$B$116, 0)), "not available")</f>
        <v>not available</v>
      </c>
      <c r="K87" s="123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</row>
    <row r="88" spans="2:79" ht="15.75" customHeight="1">
      <c r="B88" s="117" t="str">
        <f t="shared" si="8"/>
        <v/>
      </c>
      <c r="C88" s="117" t="str">
        <f t="shared" si="9"/>
        <v/>
      </c>
      <c r="D88" s="123" t="str">
        <f t="shared" si="10"/>
        <v/>
      </c>
      <c r="E88" s="123" t="str">
        <f>IFERROR(12*INDEX(D_Prem_Table[Monthly_premium], MATCH($B88&amp;";"&amp;simp.gender&amp;";"&amp;simp.smoker&amp;";"&amp;"人壽保", D_Prem_Table[Lookup key], 0)) * simp.SA * INDEX(S_Currency[rate], MATCH(simp.currency, S_Currency[currency], 0)), "")</f>
        <v/>
      </c>
      <c r="F88" s="123">
        <f>IF(AND($C88&lt;=simp.payment_period, $C88&lt;=84), simp.premium * INDEX(S_Currency[rate], MATCH(simp.currency, S_Currency[currency], 0)), 0)</f>
        <v>0</v>
      </c>
      <c r="G88" s="123" t="str">
        <f t="shared" si="7"/>
        <v/>
      </c>
      <c r="H88" s="123">
        <f t="shared" si="11"/>
        <v>-481416.64646399999</v>
      </c>
      <c r="I88" s="123"/>
      <c r="J88" s="158" t="str">
        <f>IFERROR(INDEX(簡易!$C$112:$C$116, MATCH(INDEX(S_PolicyYear[attained_age_or_policy_year], MATCH(C88, S_PolicyYear[policy_year], 0)), 簡易!$B$112:$B$116, 0)), "not available")</f>
        <v>not available</v>
      </c>
      <c r="K88" s="123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</row>
    <row r="89" spans="2:79" ht="15.75" customHeight="1">
      <c r="B89" s="117" t="str">
        <f t="shared" si="8"/>
        <v/>
      </c>
      <c r="C89" s="117" t="str">
        <f t="shared" si="9"/>
        <v/>
      </c>
      <c r="D89" s="123" t="str">
        <f t="shared" si="10"/>
        <v/>
      </c>
      <c r="E89" s="123" t="str">
        <f>IFERROR(12*INDEX(D_Prem_Table[Monthly_premium], MATCH($B89&amp;";"&amp;simp.gender&amp;";"&amp;simp.smoker&amp;";"&amp;"人壽保", D_Prem_Table[Lookup key], 0)) * simp.SA * INDEX(S_Currency[rate], MATCH(simp.currency, S_Currency[currency], 0)), "")</f>
        <v/>
      </c>
      <c r="F89" s="123">
        <f>IF(AND($C89&lt;=simp.payment_period, $C89&lt;=84), simp.premium * INDEX(S_Currency[rate], MATCH(simp.currency, S_Currency[currency], 0)), 0)</f>
        <v>0</v>
      </c>
      <c r="G89" s="123" t="str">
        <f t="shared" si="7"/>
        <v/>
      </c>
      <c r="H89" s="123">
        <f t="shared" si="11"/>
        <v>-481416.64646399999</v>
      </c>
      <c r="I89" s="123"/>
      <c r="J89" s="158" t="str">
        <f>IFERROR(INDEX(簡易!$C$112:$C$116, MATCH(INDEX(S_PolicyYear[attained_age_or_policy_year], MATCH(C89, S_PolicyYear[policy_year], 0)), 簡易!$B$112:$B$116, 0)), "not available")</f>
        <v>not available</v>
      </c>
      <c r="K89" s="123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</row>
    <row r="90" spans="2:79" ht="15.75" customHeight="1">
      <c r="B90" s="117" t="str">
        <f t="shared" si="8"/>
        <v/>
      </c>
      <c r="C90" s="117" t="str">
        <f t="shared" si="9"/>
        <v/>
      </c>
      <c r="D90" s="123" t="str">
        <f t="shared" si="10"/>
        <v/>
      </c>
      <c r="E90" s="123" t="str">
        <f>IFERROR(12*INDEX(D_Prem_Table[Monthly_premium], MATCH($B90&amp;";"&amp;simp.gender&amp;";"&amp;simp.smoker&amp;";"&amp;"人壽保", D_Prem_Table[Lookup key], 0)) * simp.SA * INDEX(S_Currency[rate], MATCH(simp.currency, S_Currency[currency], 0)), "")</f>
        <v/>
      </c>
      <c r="F90" s="123">
        <f>IF(AND($C90&lt;=simp.payment_period, $C90&lt;=84), simp.premium * INDEX(S_Currency[rate], MATCH(simp.currency, S_Currency[currency], 0)), 0)</f>
        <v>0</v>
      </c>
      <c r="G90" s="123" t="str">
        <f t="shared" si="7"/>
        <v/>
      </c>
      <c r="H90" s="123">
        <f t="shared" si="11"/>
        <v>-481416.64646399999</v>
      </c>
      <c r="I90" s="123"/>
      <c r="J90" s="158" t="str">
        <f>IFERROR(INDEX(簡易!$C$112:$C$116, MATCH(INDEX(S_PolicyYear[attained_age_or_policy_year], MATCH(C90, S_PolicyYear[policy_year], 0)), 簡易!$B$112:$B$116, 0)), "not available")</f>
        <v>not available</v>
      </c>
      <c r="K90" s="123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</row>
    <row r="91" spans="2:79" ht="15.75" customHeight="1">
      <c r="B91" s="117" t="str">
        <f t="shared" si="8"/>
        <v/>
      </c>
      <c r="C91" s="117" t="str">
        <f t="shared" si="9"/>
        <v/>
      </c>
      <c r="D91" s="123" t="str">
        <f t="shared" si="10"/>
        <v/>
      </c>
      <c r="E91" s="123" t="str">
        <f>IFERROR(12*INDEX(D_Prem_Table[Monthly_premium], MATCH($B91&amp;";"&amp;simp.gender&amp;";"&amp;simp.smoker&amp;";"&amp;"人壽保", D_Prem_Table[Lookup key], 0)) * simp.SA * INDEX(S_Currency[rate], MATCH(simp.currency, S_Currency[currency], 0)), "")</f>
        <v/>
      </c>
      <c r="F91" s="123">
        <f>IF(AND($C91&lt;=simp.payment_period, $C91&lt;=84), simp.premium * INDEX(S_Currency[rate], MATCH(simp.currency, S_Currency[currency], 0)), 0)</f>
        <v>0</v>
      </c>
      <c r="G91" s="123" t="str">
        <f t="shared" si="7"/>
        <v/>
      </c>
      <c r="H91" s="123">
        <f t="shared" si="11"/>
        <v>-481416.64646399999</v>
      </c>
      <c r="I91" s="123"/>
      <c r="J91" s="158" t="str">
        <f>IFERROR(INDEX(簡易!$C$112:$C$116, MATCH(INDEX(S_PolicyYear[attained_age_or_policy_year], MATCH(C91, S_PolicyYear[policy_year], 0)), 簡易!$B$112:$B$116, 0)), "not available")</f>
        <v>not available</v>
      </c>
      <c r="K91" s="123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</row>
    <row r="92" spans="2:79" ht="15.75" customHeight="1">
      <c r="B92" s="117" t="str">
        <f t="shared" si="8"/>
        <v/>
      </c>
      <c r="C92" s="117" t="str">
        <f t="shared" si="9"/>
        <v/>
      </c>
      <c r="D92" s="123" t="str">
        <f t="shared" si="10"/>
        <v/>
      </c>
      <c r="E92" s="123" t="str">
        <f>IFERROR(12*INDEX(D_Prem_Table[Monthly_premium], MATCH($B92&amp;";"&amp;simp.gender&amp;";"&amp;simp.smoker&amp;";"&amp;"人壽保", D_Prem_Table[Lookup key], 0)) * simp.SA * INDEX(S_Currency[rate], MATCH(simp.currency, S_Currency[currency], 0)), "")</f>
        <v/>
      </c>
      <c r="F92" s="123">
        <f>IF(AND($C92&lt;=simp.payment_period, $C92&lt;=84), simp.premium * INDEX(S_Currency[rate], MATCH(simp.currency, S_Currency[currency], 0)), 0)</f>
        <v>0</v>
      </c>
      <c r="G92" s="123" t="str">
        <f t="shared" si="7"/>
        <v/>
      </c>
      <c r="H92" s="123">
        <f t="shared" si="11"/>
        <v>-481416.64646399999</v>
      </c>
      <c r="I92" s="123"/>
      <c r="J92" s="158" t="str">
        <f>IFERROR(INDEX(簡易!$C$112:$C$116, MATCH(INDEX(S_PolicyYear[attained_age_or_policy_year], MATCH(C92, S_PolicyYear[policy_year], 0)), 簡易!$B$112:$B$116, 0)), "not available")</f>
        <v>not available</v>
      </c>
      <c r="K92" s="123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</row>
    <row r="93" spans="2:79" ht="15.75" customHeight="1">
      <c r="B93" s="117" t="str">
        <f t="shared" si="8"/>
        <v/>
      </c>
      <c r="C93" s="117" t="str">
        <f t="shared" si="9"/>
        <v/>
      </c>
      <c r="D93" s="123" t="str">
        <f t="shared" si="10"/>
        <v/>
      </c>
      <c r="E93" s="123" t="str">
        <f>IFERROR(12*INDEX(D_Prem_Table[Monthly_premium], MATCH($B93&amp;";"&amp;simp.gender&amp;";"&amp;simp.smoker&amp;";"&amp;"人壽保", D_Prem_Table[Lookup key], 0)) * simp.SA * INDEX(S_Currency[rate], MATCH(simp.currency, S_Currency[currency], 0)), "")</f>
        <v/>
      </c>
      <c r="F93" s="123">
        <f>IF(AND($C93&lt;=simp.payment_period, $C93&lt;=84), simp.premium * INDEX(S_Currency[rate], MATCH(simp.currency, S_Currency[currency], 0)), 0)</f>
        <v>0</v>
      </c>
      <c r="G93" s="123" t="str">
        <f t="shared" si="7"/>
        <v/>
      </c>
      <c r="H93" s="123">
        <f t="shared" si="11"/>
        <v>-481416.64646399999</v>
      </c>
      <c r="I93" s="123"/>
      <c r="J93" s="158" t="str">
        <f>IFERROR(INDEX(簡易!$C$112:$C$116, MATCH(INDEX(S_PolicyYear[attained_age_or_policy_year], MATCH(C93, S_PolicyYear[policy_year], 0)), 簡易!$B$112:$B$116, 0)), "not available")</f>
        <v>not available</v>
      </c>
      <c r="K93" s="123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</row>
    <row r="94" spans="2:79" ht="15.75" customHeight="1">
      <c r="B94" s="117" t="str">
        <f t="shared" si="8"/>
        <v/>
      </c>
      <c r="C94" s="117" t="str">
        <f t="shared" si="9"/>
        <v/>
      </c>
      <c r="D94" s="123" t="str">
        <f t="shared" si="10"/>
        <v/>
      </c>
      <c r="E94" s="123" t="str">
        <f>IFERROR(12*INDEX(D_Prem_Table[Monthly_premium], MATCH($B94&amp;";"&amp;simp.gender&amp;";"&amp;simp.smoker&amp;";"&amp;"人壽保", D_Prem_Table[Lookup key], 0)) * simp.SA * INDEX(S_Currency[rate], MATCH(simp.currency, S_Currency[currency], 0)), "")</f>
        <v/>
      </c>
      <c r="F94" s="123">
        <f>IF(AND($C94&lt;=simp.payment_period, $C94&lt;=84), simp.premium * INDEX(S_Currency[rate], MATCH(simp.currency, S_Currency[currency], 0)), 0)</f>
        <v>0</v>
      </c>
      <c r="G94" s="123" t="str">
        <f t="shared" si="7"/>
        <v/>
      </c>
      <c r="H94" s="123">
        <f t="shared" si="11"/>
        <v>-481416.64646399999</v>
      </c>
      <c r="I94" s="123"/>
      <c r="J94" s="158" t="str">
        <f>IFERROR(INDEX(簡易!$C$112:$C$116, MATCH(INDEX(S_PolicyYear[attained_age_or_policy_year], MATCH(C94, S_PolicyYear[policy_year], 0)), 簡易!$B$112:$B$116, 0)), "not available")</f>
        <v>not available</v>
      </c>
      <c r="K94" s="123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</row>
    <row r="95" spans="2:79" ht="15.75" customHeight="1">
      <c r="B95" s="117" t="str">
        <f t="shared" si="8"/>
        <v/>
      </c>
      <c r="C95" s="117" t="str">
        <f t="shared" si="9"/>
        <v/>
      </c>
      <c r="D95" s="123" t="str">
        <f t="shared" si="10"/>
        <v/>
      </c>
      <c r="E95" s="123" t="str">
        <f>IFERROR(12*INDEX(D_Prem_Table[Monthly_premium], MATCH($B95&amp;";"&amp;simp.gender&amp;";"&amp;simp.smoker&amp;";"&amp;"人壽保", D_Prem_Table[Lookup key], 0)) * simp.SA * INDEX(S_Currency[rate], MATCH(simp.currency, S_Currency[currency], 0)), "")</f>
        <v/>
      </c>
      <c r="F95" s="123">
        <f>IF(AND($C95&lt;=simp.payment_period, $C95&lt;=84), simp.premium * INDEX(S_Currency[rate], MATCH(simp.currency, S_Currency[currency], 0)), 0)</f>
        <v>0</v>
      </c>
      <c r="G95" s="123" t="str">
        <f t="shared" si="7"/>
        <v/>
      </c>
      <c r="H95" s="123">
        <f t="shared" si="11"/>
        <v>-481416.64646399999</v>
      </c>
      <c r="I95" s="123"/>
      <c r="J95" s="158" t="str">
        <f>IFERROR(INDEX(簡易!$C$112:$C$116, MATCH(INDEX(S_PolicyYear[attained_age_or_policy_year], MATCH(C95, S_PolicyYear[policy_year], 0)), 簡易!$B$112:$B$116, 0)), "not available")</f>
        <v>not available</v>
      </c>
      <c r="K95" s="123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</row>
    <row r="96" spans="2:79" ht="15.75" customHeight="1">
      <c r="B96" s="117" t="str">
        <f t="shared" si="8"/>
        <v/>
      </c>
      <c r="C96" s="117" t="str">
        <f t="shared" si="9"/>
        <v/>
      </c>
      <c r="D96" s="123" t="str">
        <f t="shared" si="10"/>
        <v/>
      </c>
      <c r="E96" s="123" t="str">
        <f>IFERROR(12*INDEX(D_Prem_Table[Monthly_premium], MATCH($B96&amp;";"&amp;simp.gender&amp;";"&amp;simp.smoker&amp;";"&amp;"人壽保", D_Prem_Table[Lookup key], 0)) * simp.SA * INDEX(S_Currency[rate], MATCH(simp.currency, S_Currency[currency], 0)), "")</f>
        <v/>
      </c>
      <c r="F96" s="123">
        <f>IF(AND($C96&lt;=simp.payment_period, $C96&lt;=84), simp.premium * INDEX(S_Currency[rate], MATCH(simp.currency, S_Currency[currency], 0)), 0)</f>
        <v>0</v>
      </c>
      <c r="G96" s="123" t="str">
        <f t="shared" si="7"/>
        <v/>
      </c>
      <c r="H96" s="123">
        <f t="shared" si="11"/>
        <v>-481416.64646399999</v>
      </c>
      <c r="I96" s="123"/>
      <c r="J96" s="158" t="str">
        <f>IFERROR(INDEX(簡易!$C$112:$C$116, MATCH(INDEX(S_PolicyYear[attained_age_or_policy_year], MATCH(C96, S_PolicyYear[policy_year], 0)), 簡易!$B$112:$B$116, 0)), "not available")</f>
        <v>not available</v>
      </c>
      <c r="K96" s="123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</row>
    <row r="97" spans="1:79" ht="15.75" customHeight="1">
      <c r="B97" s="117" t="str">
        <f t="shared" si="8"/>
        <v/>
      </c>
      <c r="C97" s="117" t="str">
        <f t="shared" si="9"/>
        <v/>
      </c>
      <c r="D97" s="123" t="str">
        <f t="shared" si="10"/>
        <v/>
      </c>
      <c r="E97" s="123" t="str">
        <f>IFERROR(12*INDEX(D_Prem_Table[Monthly_premium], MATCH($B97&amp;";"&amp;simp.gender&amp;";"&amp;simp.smoker&amp;";"&amp;"人壽保", D_Prem_Table[Lookup key], 0)) * simp.SA * INDEX(S_Currency[rate], MATCH(simp.currency, S_Currency[currency], 0)), "")</f>
        <v/>
      </c>
      <c r="F97" s="123">
        <f>IF(AND($C97&lt;=simp.payment_period, $C97&lt;=84), simp.premium * INDEX(S_Currency[rate], MATCH(simp.currency, S_Currency[currency], 0)), 0)</f>
        <v>0</v>
      </c>
      <c r="G97" s="123" t="str">
        <f t="shared" si="7"/>
        <v/>
      </c>
      <c r="H97" s="123">
        <f t="shared" si="11"/>
        <v>-481416.64646399999</v>
      </c>
      <c r="I97" s="123"/>
      <c r="J97" s="158" t="str">
        <f>IFERROR(INDEX(簡易!$C$112:$C$116, MATCH(INDEX(S_PolicyYear[attained_age_or_policy_year], MATCH(C97, S_PolicyYear[policy_year], 0)), 簡易!$B$112:$B$116, 0)), "not available")</f>
        <v>not available</v>
      </c>
      <c r="K97" s="123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</row>
    <row r="98" spans="1:79" ht="15.75" customHeight="1">
      <c r="B98" s="117" t="str">
        <f t="shared" si="8"/>
        <v/>
      </c>
      <c r="C98" s="117" t="str">
        <f t="shared" si="9"/>
        <v/>
      </c>
      <c r="D98" s="123" t="str">
        <f t="shared" si="10"/>
        <v/>
      </c>
      <c r="E98" s="123" t="str">
        <f>IFERROR(12*INDEX(D_Prem_Table[Monthly_premium], MATCH($B98&amp;";"&amp;simp.gender&amp;";"&amp;simp.smoker&amp;";"&amp;"人壽保", D_Prem_Table[Lookup key], 0)) * simp.SA * INDEX(S_Currency[rate], MATCH(simp.currency, S_Currency[currency], 0)), "")</f>
        <v/>
      </c>
      <c r="F98" s="123">
        <f>IF(AND($C98&lt;=simp.payment_period, $C98&lt;=84), simp.premium * INDEX(S_Currency[rate], MATCH(simp.currency, S_Currency[currency], 0)), 0)</f>
        <v>0</v>
      </c>
      <c r="G98" s="123" t="str">
        <f t="shared" si="7"/>
        <v/>
      </c>
      <c r="H98" s="123">
        <f t="shared" si="11"/>
        <v>-481416.64646399999</v>
      </c>
      <c r="I98" s="123"/>
      <c r="J98" s="158" t="str">
        <f>IFERROR(INDEX(簡易!$C$112:$C$116, MATCH(INDEX(S_PolicyYear[attained_age_or_policy_year], MATCH(C98, S_PolicyYear[policy_year], 0)), 簡易!$B$112:$B$116, 0)), "not available")</f>
        <v>not available</v>
      </c>
      <c r="K98" s="123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</row>
    <row r="99" spans="1:79" ht="15.75" customHeight="1">
      <c r="B99" s="117" t="str">
        <f t="shared" si="8"/>
        <v/>
      </c>
      <c r="C99" s="117" t="str">
        <f t="shared" si="9"/>
        <v/>
      </c>
      <c r="D99" s="123" t="str">
        <f t="shared" si="10"/>
        <v/>
      </c>
      <c r="E99" s="123" t="str">
        <f>IFERROR(12*INDEX(D_Prem_Table[Monthly_premium], MATCH($B99&amp;";"&amp;simp.gender&amp;";"&amp;simp.smoker&amp;";"&amp;"人壽保", D_Prem_Table[Lookup key], 0)) * simp.SA * INDEX(S_Currency[rate], MATCH(simp.currency, S_Currency[currency], 0)), "")</f>
        <v/>
      </c>
      <c r="F99" s="123">
        <f>IF(AND($C99&lt;=simp.payment_period, $C99&lt;=84), simp.premium * INDEX(S_Currency[rate], MATCH(simp.currency, S_Currency[currency], 0)), 0)</f>
        <v>0</v>
      </c>
      <c r="G99" s="123" t="str">
        <f t="shared" si="7"/>
        <v/>
      </c>
      <c r="H99" s="123">
        <f t="shared" si="11"/>
        <v>-481416.64646399999</v>
      </c>
      <c r="I99" s="123"/>
      <c r="J99" s="158" t="str">
        <f>IFERROR(INDEX(簡易!$C$112:$C$116, MATCH(INDEX(S_PolicyYear[attained_age_or_policy_year], MATCH(C99, S_PolicyYear[policy_year], 0)), 簡易!$B$112:$B$116, 0)), "not available")</f>
        <v>not available</v>
      </c>
      <c r="K99" s="123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</row>
    <row r="100" spans="1:79" ht="15.75" customHeight="1">
      <c r="B100" s="117" t="str">
        <f t="shared" si="8"/>
        <v/>
      </c>
      <c r="C100" s="117" t="str">
        <f t="shared" si="9"/>
        <v/>
      </c>
      <c r="D100" s="123" t="str">
        <f t="shared" si="10"/>
        <v/>
      </c>
      <c r="E100" s="123" t="str">
        <f>IFERROR(12*INDEX(D_Prem_Table[Monthly_premium], MATCH($B100&amp;";"&amp;simp.gender&amp;";"&amp;simp.smoker&amp;";"&amp;"人壽保", D_Prem_Table[Lookup key], 0)) * simp.SA * INDEX(S_Currency[rate], MATCH(simp.currency, S_Currency[currency], 0)), "")</f>
        <v/>
      </c>
      <c r="F100" s="123">
        <f>IF(AND($C100&lt;=simp.payment_period, $C100&lt;=84), simp.premium * INDEX(S_Currency[rate], MATCH(simp.currency, S_Currency[currency], 0)), 0)</f>
        <v>0</v>
      </c>
      <c r="G100" s="123" t="str">
        <f t="shared" si="7"/>
        <v/>
      </c>
      <c r="H100" s="123">
        <f t="shared" si="11"/>
        <v>-481416.64646399999</v>
      </c>
      <c r="I100" s="123"/>
      <c r="J100" s="158" t="str">
        <f>IFERROR(INDEX(簡易!$C$112:$C$116, MATCH(INDEX(S_PolicyYear[attained_age_or_policy_year], MATCH(C100, S_PolicyYear[policy_year], 0)), 簡易!$B$112:$B$116, 0)), "not available")</f>
        <v>not available</v>
      </c>
      <c r="K100" s="123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</row>
    <row r="101" spans="1:79" ht="15.75" customHeight="1">
      <c r="B101" s="117" t="str">
        <f t="shared" si="8"/>
        <v/>
      </c>
      <c r="C101" s="117" t="str">
        <f t="shared" si="9"/>
        <v/>
      </c>
      <c r="D101" s="123" t="str">
        <f t="shared" si="10"/>
        <v/>
      </c>
      <c r="E101" s="123" t="str">
        <f>IFERROR(12*INDEX(D_Prem_Table[Monthly_premium], MATCH($B101&amp;";"&amp;simp.gender&amp;";"&amp;simp.smoker&amp;";"&amp;"人壽保", D_Prem_Table[Lookup key], 0)) * simp.SA * INDEX(S_Currency[rate], MATCH(simp.currency, S_Currency[currency], 0)), "")</f>
        <v/>
      </c>
      <c r="F101" s="123">
        <f>IF(AND($C101&lt;=simp.payment_period, $C101&lt;=84), simp.premium * INDEX(S_Currency[rate], MATCH(simp.currency, S_Currency[currency], 0)), 0)</f>
        <v>0</v>
      </c>
      <c r="G101" s="123" t="str">
        <f t="shared" si="7"/>
        <v/>
      </c>
      <c r="H101" s="123">
        <f t="shared" si="11"/>
        <v>-481416.64646399999</v>
      </c>
      <c r="I101" s="123"/>
      <c r="J101" s="158" t="str">
        <f>IFERROR(INDEX(簡易!$C$112:$C$116, MATCH(INDEX(S_PolicyYear[attained_age_or_policy_year], MATCH(C101, S_PolicyYear[policy_year], 0)), 簡易!$B$112:$B$116, 0)), "not available")</f>
        <v>not available</v>
      </c>
      <c r="K101" s="123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</row>
    <row r="102" spans="1:79" ht="15.75" customHeight="1">
      <c r="B102" s="117" t="str">
        <f t="shared" si="8"/>
        <v/>
      </c>
      <c r="C102" s="117" t="str">
        <f t="shared" si="9"/>
        <v/>
      </c>
      <c r="D102" s="123" t="str">
        <f t="shared" si="10"/>
        <v/>
      </c>
      <c r="E102" s="123" t="str">
        <f>IFERROR(12*INDEX(D_Prem_Table[Monthly_premium], MATCH($B102&amp;";"&amp;simp.gender&amp;";"&amp;simp.smoker&amp;";"&amp;"人壽保", D_Prem_Table[Lookup key], 0)) * simp.SA * INDEX(S_Currency[rate], MATCH(simp.currency, S_Currency[currency], 0)), "")</f>
        <v/>
      </c>
      <c r="F102" s="123">
        <f>IF(AND($C102&lt;=simp.payment_period, $C102&lt;=84), simp.premium * INDEX(S_Currency[rate], MATCH(simp.currency, S_Currency[currency], 0)), 0)</f>
        <v>0</v>
      </c>
      <c r="G102" s="123" t="str">
        <f t="shared" si="7"/>
        <v/>
      </c>
      <c r="H102" s="123">
        <f t="shared" si="11"/>
        <v>-481416.64646399999</v>
      </c>
      <c r="I102" s="123"/>
      <c r="J102" s="158" t="str">
        <f>IFERROR(INDEX(簡易!$C$112:$C$116, MATCH(INDEX(S_PolicyYear[attained_age_or_policy_year], MATCH(C102, S_PolicyYear[policy_year], 0)), 簡易!$B$112:$B$116, 0)), "not available")</f>
        <v>not available</v>
      </c>
      <c r="K102" s="123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</row>
    <row r="103" spans="1:79" ht="15.75" customHeight="1">
      <c r="A103" s="126"/>
      <c r="B103" s="117" t="str">
        <f t="shared" si="8"/>
        <v/>
      </c>
      <c r="C103" s="117" t="str">
        <f t="shared" si="9"/>
        <v/>
      </c>
      <c r="D103" s="123" t="str">
        <f t="shared" si="10"/>
        <v/>
      </c>
      <c r="E103" s="123" t="str">
        <f>IFERROR(12*INDEX(D_Prem_Table[Monthly_premium], MATCH($B103&amp;";"&amp;simp.gender&amp;";"&amp;simp.smoker&amp;";"&amp;"人壽保", D_Prem_Table[Lookup key], 0)) * simp.SA * INDEX(S_Currency[rate], MATCH(simp.currency, S_Currency[currency], 0)), "")</f>
        <v/>
      </c>
      <c r="F103" s="123">
        <f>IF(AND($C103&lt;=simp.payment_period, $C103&lt;=84), simp.premium * INDEX(S_Currency[rate], MATCH(simp.currency, S_Currency[currency], 0)), 0)</f>
        <v>0</v>
      </c>
      <c r="G103" s="123" t="str">
        <f t="shared" si="7"/>
        <v/>
      </c>
      <c r="H103" s="123">
        <f t="shared" si="11"/>
        <v>-481416.64646399999</v>
      </c>
      <c r="I103" s="123"/>
      <c r="J103" s="158" t="str">
        <f>IFERROR(INDEX(簡易!$C$112:$C$116, MATCH(INDEX(S_PolicyYear[attained_age_or_policy_year], MATCH(C103, S_PolicyYear[policy_year], 0)), 簡易!$B$112:$B$116, 0)), "not available")</f>
        <v>not available</v>
      </c>
      <c r="K103" s="123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</row>
    <row r="104" spans="1:79" ht="15.75" customHeight="1">
      <c r="B104" s="117"/>
      <c r="C104" s="117"/>
      <c r="D104" s="123"/>
      <c r="G104" s="123"/>
      <c r="H104" s="123"/>
      <c r="I104" s="123"/>
      <c r="J104" s="123"/>
      <c r="K104" s="123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</row>
    <row r="105" spans="1:79" ht="15.75" customHeight="1">
      <c r="B105" s="117"/>
      <c r="C105" s="117"/>
      <c r="D105" s="123"/>
      <c r="G105" s="123"/>
      <c r="H105" s="123"/>
      <c r="I105" s="123"/>
      <c r="J105" s="123"/>
      <c r="K105" s="123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</row>
    <row r="106" spans="1:79" ht="15.75" customHeight="1">
      <c r="B106" s="117"/>
      <c r="C106" s="117"/>
      <c r="D106" s="123"/>
      <c r="G106" s="123"/>
      <c r="H106" s="123"/>
      <c r="I106" s="123"/>
      <c r="J106" s="123"/>
      <c r="K106" s="123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</row>
    <row r="107" spans="1:79" ht="15.75" customHeight="1">
      <c r="B107" s="117"/>
      <c r="C107" s="117"/>
      <c r="D107" s="123"/>
      <c r="G107" s="123"/>
      <c r="H107" s="123"/>
      <c r="I107" s="123"/>
      <c r="J107" s="123"/>
      <c r="K107" s="123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</row>
    <row r="108" spans="1:79" ht="15.75" customHeight="1">
      <c r="B108" s="117"/>
      <c r="C108" s="117"/>
      <c r="D108" s="123"/>
      <c r="G108" s="123"/>
      <c r="H108" s="123"/>
      <c r="I108" s="123"/>
      <c r="J108" s="123"/>
      <c r="K108" s="123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</row>
    <row r="109" spans="1:79" ht="15.75" customHeight="1">
      <c r="B109" s="117"/>
      <c r="C109" s="117"/>
      <c r="D109" s="123"/>
      <c r="G109" s="123"/>
      <c r="H109" s="123"/>
      <c r="I109" s="123"/>
      <c r="J109" s="123"/>
      <c r="K109" s="123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</row>
    <row r="110" spans="1:79" ht="15.75" customHeight="1">
      <c r="B110" s="117"/>
      <c r="C110" s="117"/>
      <c r="D110" s="123"/>
      <c r="G110" s="123"/>
      <c r="H110" s="123"/>
      <c r="I110" s="123"/>
      <c r="J110" s="123"/>
      <c r="K110" s="123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</row>
    <row r="111" spans="1:79" ht="15.75" customHeight="1">
      <c r="B111" s="117"/>
      <c r="C111" s="117"/>
      <c r="D111" s="123"/>
      <c r="G111" s="123"/>
      <c r="H111" s="123"/>
      <c r="I111" s="123"/>
      <c r="J111" s="123"/>
      <c r="K111" s="123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</row>
    <row r="112" spans="1:79" ht="15.75" customHeight="1">
      <c r="B112" s="117"/>
      <c r="C112" s="117"/>
      <c r="D112" s="123"/>
      <c r="G112" s="123"/>
      <c r="H112" s="123"/>
      <c r="I112" s="123"/>
      <c r="J112" s="123"/>
      <c r="K112" s="123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</row>
    <row r="113" spans="2:79" ht="15.75" customHeight="1">
      <c r="B113" s="117"/>
      <c r="C113" s="117"/>
      <c r="D113" s="123"/>
      <c r="G113" s="123"/>
      <c r="H113" s="123"/>
      <c r="I113" s="123"/>
      <c r="J113" s="123"/>
      <c r="K113" s="123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</row>
    <row r="114" spans="2:79" ht="15.75" customHeight="1">
      <c r="B114" s="117"/>
      <c r="C114" s="117"/>
      <c r="D114" s="123"/>
      <c r="G114" s="123"/>
      <c r="H114" s="123"/>
      <c r="I114" s="123"/>
      <c r="J114" s="123"/>
      <c r="K114" s="123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</row>
    <row r="115" spans="2:79" ht="15.75" customHeight="1">
      <c r="B115" s="117"/>
      <c r="C115" s="117"/>
      <c r="D115" s="123"/>
      <c r="G115" s="123"/>
      <c r="H115" s="123"/>
      <c r="I115" s="123"/>
      <c r="J115" s="123"/>
      <c r="K115" s="123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</row>
    <row r="116" spans="2:79" ht="15.75" customHeight="1">
      <c r="B116" s="117"/>
      <c r="C116" s="117"/>
      <c r="D116" s="123"/>
      <c r="G116" s="123"/>
      <c r="H116" s="123"/>
      <c r="I116" s="123"/>
      <c r="J116" s="123"/>
      <c r="K116" s="123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</row>
    <row r="117" spans="2:79" ht="15.75" customHeight="1">
      <c r="B117" s="117"/>
      <c r="C117" s="117"/>
      <c r="D117" s="123"/>
      <c r="G117" s="123"/>
      <c r="H117" s="123"/>
      <c r="I117" s="123"/>
      <c r="J117" s="123"/>
      <c r="K117" s="123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</row>
    <row r="118" spans="2:79" ht="15.75" customHeight="1">
      <c r="B118" s="117"/>
      <c r="C118" s="117"/>
      <c r="D118" s="123"/>
      <c r="G118" s="123"/>
      <c r="H118" s="123"/>
      <c r="I118" s="123"/>
      <c r="J118" s="123"/>
      <c r="K118" s="123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</row>
    <row r="119" spans="2:79" ht="15.75" customHeight="1">
      <c r="B119" s="117"/>
      <c r="C119" s="117"/>
      <c r="D119" s="123"/>
      <c r="G119" s="123"/>
      <c r="H119" s="123"/>
      <c r="I119" s="123"/>
      <c r="J119" s="123"/>
      <c r="K119" s="123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</row>
    <row r="120" spans="2:79" ht="15.75" customHeight="1">
      <c r="B120" s="117"/>
      <c r="C120" s="117"/>
      <c r="D120" s="123"/>
      <c r="G120" s="123"/>
      <c r="H120" s="123"/>
      <c r="I120" s="123"/>
      <c r="J120" s="123"/>
      <c r="K120" s="123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</row>
    <row r="121" spans="2:79" ht="15.75" customHeight="1">
      <c r="B121" s="117"/>
      <c r="C121" s="117"/>
      <c r="D121" s="123"/>
      <c r="G121" s="123"/>
      <c r="H121" s="123"/>
      <c r="I121" s="123"/>
      <c r="J121" s="123"/>
      <c r="K121" s="123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</row>
    <row r="122" spans="2:79" ht="15.75" customHeight="1">
      <c r="B122" s="117"/>
      <c r="C122" s="117"/>
      <c r="D122" s="123"/>
      <c r="G122" s="123"/>
      <c r="H122" s="123"/>
      <c r="I122" s="123"/>
      <c r="J122" s="123"/>
      <c r="K122" s="123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</row>
    <row r="123" spans="2:79" ht="15.75" customHeight="1">
      <c r="B123" s="117"/>
      <c r="C123" s="117"/>
      <c r="D123" s="123"/>
      <c r="G123" s="123"/>
      <c r="H123" s="123"/>
      <c r="I123" s="123"/>
      <c r="J123" s="123"/>
      <c r="K123" s="123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</row>
    <row r="124" spans="2:79" ht="15.75" customHeight="1">
      <c r="B124" s="117"/>
      <c r="C124" s="117"/>
      <c r="D124" s="123"/>
      <c r="G124" s="123"/>
      <c r="H124" s="123"/>
      <c r="I124" s="123"/>
      <c r="J124" s="123"/>
      <c r="K124" s="123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</row>
    <row r="125" spans="2:79" ht="15.75" customHeight="1">
      <c r="B125" s="117"/>
      <c r="C125" s="117"/>
      <c r="D125" s="123"/>
      <c r="G125" s="123"/>
      <c r="H125" s="123"/>
      <c r="I125" s="123"/>
      <c r="J125" s="123"/>
      <c r="K125" s="123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</row>
    <row r="126" spans="2:79" ht="15.75" customHeight="1">
      <c r="B126" s="117"/>
      <c r="C126" s="117"/>
      <c r="D126" s="123"/>
      <c r="G126" s="123"/>
      <c r="H126" s="123"/>
      <c r="I126" s="123"/>
      <c r="J126" s="123"/>
      <c r="K126" s="123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</row>
    <row r="127" spans="2:79" ht="15.75" customHeight="1">
      <c r="B127" s="117"/>
      <c r="C127" s="117"/>
      <c r="D127" s="123"/>
      <c r="G127" s="123"/>
      <c r="H127" s="123"/>
      <c r="I127" s="123"/>
      <c r="J127" s="123"/>
      <c r="K127" s="123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</row>
    <row r="128" spans="2:79" ht="15.75" customHeight="1">
      <c r="B128" s="117"/>
      <c r="D128" s="123"/>
      <c r="G128" s="123"/>
      <c r="H128" s="123"/>
      <c r="I128" s="123"/>
      <c r="J128" s="123"/>
      <c r="K128" s="123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</row>
    <row r="129" spans="2:79" ht="15.75" customHeight="1">
      <c r="B129" s="117"/>
      <c r="D129" s="123"/>
      <c r="G129" s="123"/>
      <c r="H129" s="123"/>
      <c r="I129" s="123"/>
      <c r="J129" s="123"/>
      <c r="K129" s="123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</row>
    <row r="130" spans="2:79" ht="15.75" customHeight="1">
      <c r="B130" s="117"/>
      <c r="D130" s="123"/>
      <c r="G130" s="123"/>
      <c r="H130" s="123"/>
      <c r="I130" s="123"/>
      <c r="J130" s="123"/>
      <c r="K130" s="123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</row>
    <row r="131" spans="2:79" ht="15.75" customHeight="1">
      <c r="B131" s="117"/>
      <c r="D131" s="123"/>
      <c r="G131" s="123"/>
      <c r="H131" s="123"/>
      <c r="I131" s="123"/>
      <c r="J131" s="123"/>
      <c r="K131" s="123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</row>
    <row r="132" spans="2:79" ht="15.75" customHeight="1">
      <c r="B132" s="117"/>
      <c r="D132" s="123"/>
      <c r="G132" s="123"/>
      <c r="H132" s="123"/>
      <c r="I132" s="123"/>
      <c r="J132" s="123"/>
      <c r="K132" s="123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</row>
    <row r="133" spans="2:79" ht="15.75" customHeight="1">
      <c r="B133" s="117"/>
      <c r="D133" s="123"/>
      <c r="G133" s="123"/>
      <c r="H133" s="123"/>
      <c r="I133" s="123"/>
      <c r="J133" s="123"/>
      <c r="K133" s="123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</row>
    <row r="134" spans="2:79" ht="15.75" customHeight="1">
      <c r="B134" s="117"/>
      <c r="D134" s="123"/>
      <c r="G134" s="123"/>
      <c r="H134" s="123"/>
      <c r="I134" s="123"/>
      <c r="J134" s="123"/>
      <c r="K134" s="123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</row>
    <row r="135" spans="2:79" ht="15.75" customHeight="1">
      <c r="B135" s="117"/>
      <c r="D135" s="123"/>
      <c r="G135" s="123"/>
      <c r="H135" s="123"/>
      <c r="I135" s="123"/>
      <c r="J135" s="123"/>
      <c r="K135" s="123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</row>
    <row r="136" spans="2:79" ht="15.75" customHeight="1">
      <c r="B136" s="117"/>
      <c r="D136" s="123"/>
      <c r="G136" s="123"/>
      <c r="H136" s="123"/>
      <c r="I136" s="123"/>
      <c r="J136" s="123"/>
      <c r="K136" s="123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</row>
    <row r="137" spans="2:79" ht="15.75" customHeight="1">
      <c r="B137" s="117"/>
      <c r="D137" s="123"/>
      <c r="G137" s="123"/>
      <c r="H137" s="123"/>
      <c r="I137" s="123"/>
      <c r="J137" s="123"/>
      <c r="K137" s="123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</row>
    <row r="138" spans="2:79" ht="15.75" customHeight="1">
      <c r="B138" s="117"/>
      <c r="D138" s="123"/>
      <c r="G138" s="123"/>
      <c r="H138" s="123"/>
      <c r="I138" s="123"/>
      <c r="J138" s="123"/>
      <c r="K138" s="123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</row>
    <row r="139" spans="2:79" ht="15.75" customHeight="1">
      <c r="B139" s="117"/>
      <c r="D139" s="123"/>
      <c r="G139" s="123"/>
      <c r="H139" s="123"/>
      <c r="I139" s="123"/>
      <c r="J139" s="123"/>
      <c r="K139" s="123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</row>
    <row r="140" spans="2:79" ht="15.75" customHeight="1">
      <c r="B140" s="117"/>
      <c r="D140" s="123"/>
      <c r="G140" s="123"/>
      <c r="H140" s="123"/>
      <c r="I140" s="123"/>
      <c r="J140" s="123"/>
      <c r="K140" s="123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</row>
    <row r="141" spans="2:79" ht="15.75" customHeight="1">
      <c r="B141" s="117"/>
      <c r="D141" s="123"/>
      <c r="G141" s="123"/>
      <c r="H141" s="123"/>
      <c r="I141" s="123"/>
      <c r="J141" s="123"/>
      <c r="K141" s="123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</row>
    <row r="142" spans="2:79" ht="15.75" customHeight="1">
      <c r="B142" s="117"/>
      <c r="D142" s="123"/>
      <c r="G142" s="123"/>
      <c r="H142" s="123"/>
      <c r="I142" s="123"/>
      <c r="J142" s="123"/>
      <c r="K142" s="123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</row>
    <row r="143" spans="2:79" ht="15.75" customHeight="1">
      <c r="B143" s="117"/>
      <c r="D143" s="123"/>
      <c r="G143" s="123"/>
      <c r="H143" s="123"/>
      <c r="I143" s="123"/>
      <c r="J143" s="123"/>
      <c r="K143" s="123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</row>
    <row r="144" spans="2:79" ht="15.75" customHeight="1">
      <c r="B144" s="117"/>
      <c r="D144" s="123"/>
      <c r="G144" s="123"/>
      <c r="H144" s="123"/>
      <c r="I144" s="123"/>
      <c r="J144" s="123"/>
      <c r="K144" s="123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</row>
    <row r="145" spans="2:79" ht="15.75" customHeight="1">
      <c r="B145" s="117"/>
      <c r="D145" s="123"/>
      <c r="G145" s="123"/>
      <c r="H145" s="123"/>
      <c r="I145" s="123"/>
      <c r="J145" s="123"/>
      <c r="K145" s="123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</row>
    <row r="146" spans="2:79" ht="15.75" customHeight="1">
      <c r="B146" s="117"/>
      <c r="D146" s="123"/>
      <c r="G146" s="123"/>
      <c r="H146" s="123"/>
      <c r="I146" s="123"/>
      <c r="J146" s="123"/>
      <c r="K146" s="123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</row>
    <row r="147" spans="2:79" ht="15.75" customHeight="1">
      <c r="B147" s="117"/>
      <c r="D147" s="123"/>
      <c r="G147" s="123"/>
      <c r="H147" s="123"/>
      <c r="I147" s="123"/>
      <c r="J147" s="123"/>
      <c r="K147" s="123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</row>
    <row r="148" spans="2:79" ht="15.75" customHeight="1">
      <c r="B148" s="117"/>
      <c r="D148" s="123"/>
      <c r="G148" s="123"/>
      <c r="H148" s="123"/>
      <c r="I148" s="123"/>
      <c r="J148" s="123"/>
      <c r="K148" s="123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</row>
    <row r="149" spans="2:79" ht="15.75" customHeight="1">
      <c r="B149" s="117"/>
      <c r="D149" s="123"/>
      <c r="G149" s="123"/>
      <c r="H149" s="123"/>
      <c r="I149" s="123"/>
      <c r="J149" s="123"/>
      <c r="K149" s="123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</row>
    <row r="150" spans="2:79" ht="15.75" customHeight="1">
      <c r="B150" s="117"/>
      <c r="D150" s="123"/>
      <c r="G150" s="123"/>
      <c r="H150" s="123"/>
      <c r="I150" s="123"/>
      <c r="J150" s="123"/>
      <c r="K150" s="123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</row>
    <row r="151" spans="2:79" ht="15.75" customHeight="1">
      <c r="B151" s="117"/>
      <c r="D151" s="123"/>
      <c r="G151" s="123"/>
      <c r="H151" s="123"/>
      <c r="I151" s="123"/>
      <c r="J151" s="123"/>
      <c r="K151" s="123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</row>
    <row r="152" spans="2:79" ht="15.75" customHeight="1">
      <c r="B152" s="117"/>
      <c r="D152" s="123"/>
      <c r="G152" s="123"/>
      <c r="H152" s="123"/>
      <c r="I152" s="123"/>
      <c r="J152" s="123"/>
      <c r="K152" s="123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</row>
    <row r="153" spans="2:79" ht="15.75" customHeight="1">
      <c r="B153" s="117"/>
      <c r="D153" s="123"/>
      <c r="G153" s="123"/>
      <c r="H153" s="123"/>
      <c r="I153" s="123"/>
      <c r="J153" s="123"/>
      <c r="K153" s="123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</row>
    <row r="154" spans="2:79" ht="15.75" customHeight="1">
      <c r="B154" s="117"/>
      <c r="D154" s="123"/>
      <c r="G154" s="123"/>
      <c r="H154" s="123"/>
      <c r="I154" s="123"/>
      <c r="J154" s="123"/>
      <c r="K154" s="123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</row>
    <row r="155" spans="2:79" ht="15.75" customHeight="1">
      <c r="B155" s="117"/>
      <c r="D155" s="123"/>
      <c r="G155" s="123"/>
      <c r="H155" s="123"/>
      <c r="I155" s="123"/>
      <c r="J155" s="123"/>
      <c r="K155" s="123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</row>
    <row r="156" spans="2:79" ht="15.75" customHeight="1">
      <c r="B156" s="117"/>
      <c r="D156" s="123"/>
      <c r="G156" s="123"/>
      <c r="H156" s="123"/>
      <c r="I156" s="123"/>
      <c r="J156" s="123"/>
      <c r="K156" s="123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</row>
    <row r="157" spans="2:79" ht="15.75" customHeight="1">
      <c r="B157" s="117"/>
      <c r="D157" s="123"/>
      <c r="G157" s="123"/>
      <c r="H157" s="123"/>
      <c r="I157" s="123"/>
      <c r="J157" s="123"/>
      <c r="K157" s="123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</row>
    <row r="158" spans="2:79" ht="15.75" customHeight="1">
      <c r="B158" s="117"/>
      <c r="D158" s="123"/>
      <c r="G158" s="123"/>
      <c r="H158" s="123"/>
      <c r="I158" s="123"/>
      <c r="J158" s="123"/>
      <c r="K158" s="123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</row>
    <row r="159" spans="2:79" ht="15.75" customHeight="1">
      <c r="B159" s="117"/>
      <c r="D159" s="123"/>
      <c r="G159" s="123"/>
      <c r="H159" s="123"/>
      <c r="I159" s="123"/>
      <c r="J159" s="123"/>
      <c r="K159" s="123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</row>
    <row r="160" spans="2:79" ht="15.75" customHeight="1">
      <c r="B160" s="117"/>
      <c r="D160" s="123"/>
      <c r="G160" s="123"/>
      <c r="H160" s="123"/>
      <c r="I160" s="123"/>
      <c r="J160" s="123"/>
      <c r="K160" s="123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</row>
    <row r="161" spans="2:79" ht="15.75" customHeight="1">
      <c r="B161" s="117"/>
      <c r="D161" s="123"/>
      <c r="G161" s="123"/>
      <c r="H161" s="123"/>
      <c r="I161" s="123"/>
      <c r="J161" s="123"/>
      <c r="K161" s="123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</row>
    <row r="162" spans="2:79" ht="15.75" customHeight="1">
      <c r="B162" s="117"/>
      <c r="D162" s="123"/>
      <c r="G162" s="123"/>
      <c r="H162" s="123"/>
      <c r="I162" s="123"/>
      <c r="J162" s="123"/>
      <c r="K162" s="123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</row>
    <row r="163" spans="2:79" ht="15.75" customHeight="1">
      <c r="B163" s="117"/>
      <c r="D163" s="123"/>
      <c r="G163" s="123"/>
      <c r="H163" s="123"/>
      <c r="I163" s="123"/>
      <c r="J163" s="123"/>
      <c r="K163" s="123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</row>
    <row r="164" spans="2:79" ht="15.75" customHeight="1">
      <c r="B164" s="117"/>
      <c r="D164" s="123"/>
      <c r="G164" s="123"/>
      <c r="H164" s="123"/>
      <c r="I164" s="123"/>
      <c r="J164" s="123"/>
      <c r="K164" s="123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</row>
    <row r="165" spans="2:79" ht="15.75" customHeight="1">
      <c r="B165" s="117"/>
      <c r="D165" s="123"/>
      <c r="G165" s="123"/>
      <c r="H165" s="123"/>
      <c r="I165" s="123"/>
      <c r="J165" s="123"/>
      <c r="K165" s="123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</row>
    <row r="166" spans="2:79" ht="15.75" customHeight="1">
      <c r="B166" s="117"/>
      <c r="D166" s="123"/>
      <c r="G166" s="123"/>
      <c r="H166" s="123"/>
      <c r="I166" s="123"/>
      <c r="J166" s="123"/>
      <c r="K166" s="123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</row>
    <row r="167" spans="2:79" ht="15.75" customHeight="1">
      <c r="B167" s="117"/>
      <c r="D167" s="123"/>
      <c r="G167" s="123"/>
      <c r="H167" s="123"/>
      <c r="I167" s="123"/>
      <c r="J167" s="123"/>
      <c r="K167" s="123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</row>
    <row r="168" spans="2:79" ht="15.75" customHeight="1">
      <c r="B168" s="117"/>
      <c r="D168" s="123"/>
      <c r="G168" s="123"/>
      <c r="H168" s="123"/>
      <c r="I168" s="123"/>
      <c r="J168" s="123"/>
      <c r="K168" s="123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</row>
    <row r="169" spans="2:79" ht="15.75" customHeight="1">
      <c r="B169" s="117"/>
      <c r="D169" s="123"/>
      <c r="G169" s="123"/>
      <c r="H169" s="123"/>
      <c r="I169" s="123"/>
      <c r="J169" s="123"/>
      <c r="K169" s="123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</row>
    <row r="170" spans="2:79" ht="15.75" customHeight="1">
      <c r="B170" s="117"/>
      <c r="D170" s="123"/>
      <c r="G170" s="123"/>
      <c r="H170" s="123"/>
      <c r="I170" s="123"/>
      <c r="J170" s="123"/>
      <c r="K170" s="123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</row>
    <row r="171" spans="2:79" ht="15.75" customHeight="1">
      <c r="B171" s="117"/>
      <c r="D171" s="123"/>
      <c r="G171" s="123"/>
      <c r="H171" s="123"/>
      <c r="I171" s="123"/>
      <c r="J171" s="123"/>
      <c r="K171" s="123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</row>
    <row r="172" spans="2:79" ht="15.75" customHeight="1">
      <c r="B172" s="117"/>
      <c r="D172" s="123"/>
      <c r="G172" s="123"/>
      <c r="H172" s="123"/>
      <c r="I172" s="123"/>
      <c r="J172" s="123"/>
      <c r="K172" s="123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</row>
    <row r="173" spans="2:79" ht="15.75" customHeight="1">
      <c r="B173" s="117"/>
      <c r="D173" s="123"/>
      <c r="G173" s="123"/>
      <c r="H173" s="123"/>
      <c r="I173" s="123"/>
      <c r="J173" s="123"/>
      <c r="K173" s="123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</row>
    <row r="174" spans="2:79" ht="15.75" customHeight="1">
      <c r="B174" s="117"/>
      <c r="D174" s="123"/>
      <c r="G174" s="123"/>
      <c r="H174" s="123"/>
      <c r="I174" s="123"/>
      <c r="J174" s="123"/>
      <c r="K174" s="123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</row>
    <row r="175" spans="2:79" ht="15.75" customHeight="1">
      <c r="B175" s="117"/>
      <c r="D175" s="123"/>
      <c r="G175" s="123"/>
      <c r="H175" s="123"/>
      <c r="I175" s="123"/>
      <c r="J175" s="123"/>
      <c r="K175" s="123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</row>
    <row r="176" spans="2:79" ht="15.75" customHeight="1">
      <c r="B176" s="117"/>
      <c r="D176" s="123"/>
      <c r="G176" s="123"/>
      <c r="H176" s="123"/>
      <c r="I176" s="123"/>
      <c r="J176" s="123"/>
      <c r="K176" s="123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</row>
    <row r="177" spans="2:79" ht="15.75" customHeight="1">
      <c r="B177" s="117"/>
      <c r="D177" s="123"/>
      <c r="G177" s="123"/>
      <c r="H177" s="123"/>
      <c r="I177" s="123"/>
      <c r="J177" s="123"/>
      <c r="K177" s="123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</row>
    <row r="178" spans="2:79" ht="15.75" customHeight="1">
      <c r="B178" s="117"/>
      <c r="D178" s="123"/>
      <c r="G178" s="123"/>
      <c r="H178" s="123"/>
      <c r="I178" s="123"/>
      <c r="J178" s="123"/>
      <c r="K178" s="123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</row>
    <row r="179" spans="2:79" ht="15.75" customHeight="1">
      <c r="B179" s="117"/>
      <c r="D179" s="123"/>
      <c r="G179" s="123"/>
      <c r="H179" s="123"/>
      <c r="I179" s="123"/>
      <c r="J179" s="123"/>
      <c r="K179" s="123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</row>
    <row r="180" spans="2:79" ht="15.75" customHeight="1">
      <c r="B180" s="117"/>
      <c r="D180" s="123"/>
      <c r="G180" s="123"/>
      <c r="H180" s="123"/>
      <c r="I180" s="123"/>
      <c r="J180" s="123"/>
      <c r="K180" s="123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</row>
    <row r="181" spans="2:79" ht="15.75" customHeight="1">
      <c r="B181" s="117"/>
      <c r="D181" s="123"/>
      <c r="G181" s="123"/>
      <c r="H181" s="123"/>
      <c r="I181" s="123"/>
      <c r="J181" s="123"/>
      <c r="K181" s="123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</row>
    <row r="182" spans="2:79" ht="15.75" customHeight="1">
      <c r="B182" s="117"/>
      <c r="D182" s="123"/>
      <c r="G182" s="123"/>
      <c r="H182" s="123"/>
      <c r="I182" s="123"/>
      <c r="J182" s="123"/>
      <c r="K182" s="123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</row>
    <row r="183" spans="2:79" ht="15.75" customHeight="1">
      <c r="B183" s="117"/>
      <c r="D183" s="125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</row>
    <row r="184" spans="2:79" ht="15.75" customHeight="1">
      <c r="B184" s="117"/>
      <c r="D184" s="125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</row>
    <row r="185" spans="2:79" ht="15.75" customHeight="1">
      <c r="B185" s="117"/>
      <c r="D185" s="125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</row>
    <row r="186" spans="2:79" ht="15.75" customHeight="1">
      <c r="B186" s="117"/>
      <c r="D186" s="125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</row>
    <row r="187" spans="2:79" ht="15.75" customHeight="1">
      <c r="B187" s="117"/>
      <c r="D187" s="125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</row>
    <row r="188" spans="2:79" ht="15.75" customHeight="1">
      <c r="B188" s="117"/>
      <c r="D188" s="125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</row>
    <row r="189" spans="2:79" ht="15.75" customHeight="1">
      <c r="B189" s="117"/>
      <c r="D189" s="125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</row>
    <row r="190" spans="2:79" ht="15.75" customHeight="1">
      <c r="B190" s="117"/>
      <c r="D190" s="125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</row>
    <row r="191" spans="2:79" ht="15.75" customHeight="1">
      <c r="B191" s="117"/>
      <c r="D191" s="125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</row>
    <row r="192" spans="2:79" ht="15.75" customHeight="1">
      <c r="B192" s="117"/>
      <c r="D192" s="125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</row>
    <row r="193" spans="2:79" ht="15.75" customHeight="1">
      <c r="B193" s="117"/>
      <c r="D193" s="125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</row>
    <row r="194" spans="2:79" ht="15.75" customHeight="1">
      <c r="B194" s="117"/>
      <c r="D194" s="125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</row>
    <row r="195" spans="2:79" ht="15.75" customHeight="1">
      <c r="B195" s="117"/>
      <c r="D195" s="125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</row>
    <row r="196" spans="2:79" ht="15.75" customHeight="1">
      <c r="B196" s="117"/>
      <c r="D196" s="125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</row>
    <row r="197" spans="2:79" ht="15.75" customHeight="1">
      <c r="B197" s="117"/>
      <c r="D197" s="125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</row>
    <row r="198" spans="2:79" ht="15.75" customHeight="1">
      <c r="B198" s="117"/>
      <c r="D198" s="125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</row>
    <row r="199" spans="2:79" ht="15.75" customHeight="1">
      <c r="B199" s="117"/>
      <c r="D199" s="125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</row>
    <row r="200" spans="2:79" ht="15.75" customHeight="1">
      <c r="B200" s="117"/>
      <c r="D200" s="125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</row>
    <row r="201" spans="2:79" ht="15.75" customHeight="1">
      <c r="B201" s="117"/>
      <c r="D201" s="125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</row>
    <row r="202" spans="2:79" ht="15.75" customHeight="1">
      <c r="B202" s="117"/>
      <c r="D202" s="125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</row>
    <row r="203" spans="2:79" ht="15.75" customHeight="1">
      <c r="B203" s="117"/>
      <c r="D203" s="125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</row>
    <row r="204" spans="2:79" ht="15.75" customHeight="1">
      <c r="B204" s="117"/>
      <c r="D204" s="125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</row>
    <row r="205" spans="2:79" ht="15.75" customHeight="1">
      <c r="B205" s="117"/>
      <c r="D205" s="125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</row>
    <row r="206" spans="2:79" ht="15.75" customHeight="1">
      <c r="B206" s="117"/>
      <c r="D206" s="125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</row>
    <row r="207" spans="2:79" ht="15.75" customHeight="1">
      <c r="B207" s="117"/>
      <c r="D207" s="125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</row>
    <row r="208" spans="2:79" ht="15.75" customHeight="1">
      <c r="B208" s="117"/>
      <c r="D208" s="125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</row>
    <row r="209" spans="2:79" ht="15.75" customHeight="1">
      <c r="B209" s="117"/>
      <c r="D209" s="125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</row>
    <row r="210" spans="2:79" ht="15.75" customHeight="1">
      <c r="B210" s="117"/>
      <c r="D210" s="125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</row>
    <row r="211" spans="2:79" ht="15.75" customHeight="1">
      <c r="B211" s="117"/>
      <c r="D211" s="125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</row>
    <row r="212" spans="2:79" ht="15.75" customHeight="1">
      <c r="B212" s="117"/>
      <c r="D212" s="125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</row>
    <row r="213" spans="2:79" ht="15.75" customHeight="1">
      <c r="B213" s="117"/>
      <c r="D213" s="125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</row>
    <row r="214" spans="2:79" ht="15.75" customHeight="1">
      <c r="B214" s="117"/>
      <c r="D214" s="125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</row>
    <row r="215" spans="2:79" ht="15.75" customHeight="1">
      <c r="B215" s="117"/>
      <c r="D215" s="125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</row>
    <row r="216" spans="2:79" ht="15.75" customHeight="1">
      <c r="B216" s="117"/>
      <c r="D216" s="125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</row>
    <row r="217" spans="2:79" ht="15.75" customHeight="1">
      <c r="B217" s="117"/>
      <c r="D217" s="125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</row>
    <row r="218" spans="2:79" ht="15.75" customHeight="1">
      <c r="B218" s="117"/>
      <c r="D218" s="125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</row>
    <row r="219" spans="2:79" ht="15.75" customHeight="1">
      <c r="B219" s="117"/>
      <c r="D219" s="125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</row>
    <row r="220" spans="2:79" ht="15.75" customHeight="1">
      <c r="B220" s="117"/>
      <c r="D220" s="125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</row>
    <row r="221" spans="2:79" ht="15.75" customHeight="1">
      <c r="B221" s="117"/>
      <c r="D221" s="125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</row>
    <row r="222" spans="2:79" ht="15.75" customHeight="1">
      <c r="B222" s="117"/>
      <c r="D222" s="125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</row>
    <row r="223" spans="2:79" ht="15.75" customHeight="1">
      <c r="B223" s="117"/>
      <c r="D223" s="125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</row>
    <row r="224" spans="2:79" ht="15.75" customHeight="1">
      <c r="B224" s="117"/>
      <c r="D224" s="125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</row>
    <row r="225" spans="2:79" ht="15.75" customHeight="1">
      <c r="B225" s="117"/>
      <c r="D225" s="125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</row>
    <row r="226" spans="2:79" ht="15.75" customHeight="1">
      <c r="B226" s="117"/>
      <c r="D226" s="125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</row>
    <row r="227" spans="2:79" ht="15.75" customHeight="1">
      <c r="B227" s="117"/>
      <c r="D227" s="125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</row>
    <row r="228" spans="2:79" ht="15.75" customHeight="1">
      <c r="B228" s="117"/>
      <c r="D228" s="125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</row>
    <row r="229" spans="2:79" ht="15.75" customHeight="1">
      <c r="B229" s="117"/>
      <c r="D229" s="125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</row>
    <row r="230" spans="2:79" ht="15.75" customHeight="1">
      <c r="B230" s="117"/>
      <c r="D230" s="125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</row>
    <row r="231" spans="2:79" ht="15.75" customHeight="1">
      <c r="B231" s="117"/>
      <c r="D231" s="125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</row>
    <row r="232" spans="2:79" ht="15.75" customHeight="1">
      <c r="B232" s="117"/>
      <c r="D232" s="125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</row>
    <row r="233" spans="2:79" ht="15.75" customHeight="1">
      <c r="B233" s="117"/>
      <c r="D233" s="125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</row>
    <row r="234" spans="2:79" ht="15.75" customHeight="1">
      <c r="B234" s="117"/>
      <c r="D234" s="125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</row>
    <row r="235" spans="2:79" ht="15.75" customHeight="1">
      <c r="B235" s="117"/>
      <c r="D235" s="125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</row>
    <row r="236" spans="2:79" ht="15.75" customHeight="1">
      <c r="B236" s="117"/>
      <c r="D236" s="125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</row>
    <row r="237" spans="2:79" ht="15.75" customHeight="1">
      <c r="B237" s="117"/>
      <c r="D237" s="125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</row>
    <row r="238" spans="2:79" ht="15.75" customHeight="1">
      <c r="B238" s="117"/>
      <c r="D238" s="125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</row>
    <row r="239" spans="2:79" ht="15.75" customHeight="1">
      <c r="B239" s="117"/>
      <c r="D239" s="125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</row>
    <row r="240" spans="2:79" ht="15.75" customHeight="1">
      <c r="B240" s="117"/>
      <c r="D240" s="125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</row>
    <row r="241" spans="2:79" ht="15.75" customHeight="1">
      <c r="B241" s="117"/>
      <c r="D241" s="125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</row>
    <row r="242" spans="2:79" ht="15.75" customHeight="1">
      <c r="B242" s="117"/>
      <c r="D242" s="125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</row>
    <row r="243" spans="2:79" ht="15.75" customHeight="1">
      <c r="B243" s="117"/>
      <c r="D243" s="125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</row>
    <row r="244" spans="2:79" ht="15.75" customHeight="1">
      <c r="B244" s="117"/>
      <c r="D244" s="125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</row>
    <row r="245" spans="2:79" ht="15.75" customHeight="1">
      <c r="B245" s="117"/>
      <c r="D245" s="125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</row>
    <row r="246" spans="2:79" ht="15.75" customHeight="1">
      <c r="B246" s="117"/>
      <c r="D246" s="125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</row>
    <row r="247" spans="2:79" ht="15.75" customHeight="1">
      <c r="B247" s="117"/>
      <c r="D247" s="125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</row>
    <row r="248" spans="2:79" ht="15.75" customHeight="1">
      <c r="B248" s="117"/>
      <c r="D248" s="125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</row>
    <row r="249" spans="2:79" ht="15.75" customHeight="1">
      <c r="B249" s="117"/>
      <c r="D249" s="125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</row>
    <row r="250" spans="2:79" ht="15.75" customHeight="1">
      <c r="B250" s="117"/>
      <c r="D250" s="125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</row>
    <row r="251" spans="2:79" ht="15.75" customHeight="1">
      <c r="B251" s="117"/>
      <c r="D251" s="125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</row>
    <row r="252" spans="2:79" ht="15.75" customHeight="1">
      <c r="B252" s="117"/>
      <c r="D252" s="125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</row>
    <row r="253" spans="2:79" ht="15.75" customHeight="1">
      <c r="B253" s="117"/>
      <c r="D253" s="125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</row>
    <row r="254" spans="2:79" ht="15.75" customHeight="1">
      <c r="B254" s="117"/>
      <c r="D254" s="125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</row>
    <row r="255" spans="2:79" ht="15.75" customHeight="1">
      <c r="B255" s="117"/>
      <c r="D255" s="125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</row>
    <row r="256" spans="2:79" ht="15.75" customHeight="1">
      <c r="B256" s="117"/>
      <c r="D256" s="125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</row>
    <row r="257" spans="2:79" ht="15.75" customHeight="1">
      <c r="B257" s="117"/>
      <c r="D257" s="125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</row>
    <row r="258" spans="2:79" ht="15.75" customHeight="1">
      <c r="B258" s="117"/>
      <c r="D258" s="125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</row>
    <row r="259" spans="2:79" ht="15.75" customHeight="1">
      <c r="B259" s="117"/>
      <c r="D259" s="125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</row>
    <row r="260" spans="2:79" ht="15.75" customHeight="1">
      <c r="B260" s="117"/>
      <c r="D260" s="125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</row>
    <row r="261" spans="2:79" ht="15.75" customHeight="1">
      <c r="B261" s="117"/>
      <c r="D261" s="125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</row>
    <row r="262" spans="2:79" ht="15.75" customHeight="1">
      <c r="B262" s="117"/>
      <c r="D262" s="125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</row>
    <row r="263" spans="2:79" ht="15.75" customHeight="1">
      <c r="B263" s="117"/>
      <c r="D263" s="125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</row>
    <row r="264" spans="2:79" ht="15.75" customHeight="1">
      <c r="B264" s="117"/>
      <c r="D264" s="125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</row>
    <row r="265" spans="2:79" ht="15.75" customHeight="1">
      <c r="B265" s="117"/>
      <c r="D265" s="125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</row>
    <row r="266" spans="2:79" ht="15.75" customHeight="1">
      <c r="B266" s="117"/>
      <c r="D266" s="125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</row>
    <row r="267" spans="2:79" ht="15.75" customHeight="1">
      <c r="B267" s="117"/>
      <c r="D267" s="125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</row>
    <row r="268" spans="2:79" ht="15.75" customHeight="1">
      <c r="B268" s="117"/>
      <c r="D268" s="125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</row>
    <row r="269" spans="2:79" ht="15.75" customHeight="1">
      <c r="B269" s="117"/>
      <c r="D269" s="125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</row>
    <row r="270" spans="2:79" ht="15.75" customHeight="1">
      <c r="B270" s="117"/>
      <c r="D270" s="125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</row>
    <row r="271" spans="2:79" ht="15.75" customHeight="1">
      <c r="B271" s="117"/>
      <c r="D271" s="125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</row>
    <row r="272" spans="2:79" ht="15.75" customHeight="1">
      <c r="B272" s="117"/>
      <c r="D272" s="125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</row>
    <row r="273" spans="2:79" ht="15.75" customHeight="1">
      <c r="B273" s="117"/>
      <c r="D273" s="125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</row>
    <row r="274" spans="2:79" ht="15.75" customHeight="1">
      <c r="B274" s="117"/>
      <c r="D274" s="125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</row>
    <row r="275" spans="2:79" ht="15.75" customHeight="1">
      <c r="B275" s="117"/>
      <c r="D275" s="125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</row>
    <row r="276" spans="2:79" ht="15.75" customHeight="1">
      <c r="B276" s="117"/>
      <c r="D276" s="125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</row>
    <row r="277" spans="2:79" ht="15.75" customHeight="1">
      <c r="B277" s="117"/>
      <c r="D277" s="125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</row>
    <row r="278" spans="2:79" ht="15.75" customHeight="1">
      <c r="B278" s="117"/>
      <c r="D278" s="125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</row>
    <row r="279" spans="2:79" ht="15.75" customHeight="1">
      <c r="B279" s="117"/>
      <c r="D279" s="125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</row>
    <row r="280" spans="2:79" ht="15.75" customHeight="1">
      <c r="B280" s="117"/>
      <c r="D280" s="125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</row>
    <row r="281" spans="2:79" ht="15.75" customHeight="1">
      <c r="B281" s="117"/>
      <c r="D281" s="125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</row>
    <row r="282" spans="2:79" ht="15.75" customHeight="1">
      <c r="B282" s="117"/>
      <c r="D282" s="125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</row>
    <row r="283" spans="2:79" ht="15.75" customHeight="1">
      <c r="B283" s="117"/>
      <c r="D283" s="125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</row>
    <row r="284" spans="2:79" ht="15.75" customHeight="1">
      <c r="B284" s="117"/>
      <c r="D284" s="125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</row>
    <row r="285" spans="2:79" ht="15.75" customHeight="1">
      <c r="B285" s="117"/>
      <c r="D285" s="125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</row>
    <row r="286" spans="2:79" ht="15.75" customHeight="1">
      <c r="B286" s="117"/>
      <c r="D286" s="125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</row>
    <row r="287" spans="2:79" ht="15.75" customHeight="1">
      <c r="B287" s="117"/>
      <c r="D287" s="125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</row>
    <row r="288" spans="2:79" ht="15.75" customHeight="1">
      <c r="B288" s="117"/>
      <c r="D288" s="125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</row>
    <row r="289" spans="2:79" ht="15.75" customHeight="1">
      <c r="B289" s="117"/>
      <c r="D289" s="125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</row>
    <row r="290" spans="2:79" ht="15.75" customHeight="1">
      <c r="B290" s="117"/>
      <c r="D290" s="125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</row>
    <row r="291" spans="2:79" ht="15.75" customHeight="1">
      <c r="B291" s="117"/>
      <c r="D291" s="125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</row>
    <row r="292" spans="2:79" ht="15.75" customHeight="1">
      <c r="B292" s="117"/>
      <c r="D292" s="125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</row>
    <row r="293" spans="2:79" ht="15.75" customHeight="1">
      <c r="B293" s="117"/>
      <c r="D293" s="125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</row>
    <row r="294" spans="2:79" ht="15.75" customHeight="1">
      <c r="B294" s="117"/>
      <c r="D294" s="125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</row>
    <row r="295" spans="2:79" ht="15.75" customHeight="1">
      <c r="B295" s="117"/>
      <c r="D295" s="125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</row>
    <row r="296" spans="2:79" ht="15.75" customHeight="1">
      <c r="B296" s="117"/>
      <c r="D296" s="125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</row>
    <row r="297" spans="2:79" ht="15.75" customHeight="1">
      <c r="B297" s="117"/>
      <c r="D297" s="125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</row>
    <row r="298" spans="2:79" ht="15.75" customHeight="1">
      <c r="B298" s="117"/>
      <c r="D298" s="125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</row>
    <row r="299" spans="2:79" ht="15.75" customHeight="1">
      <c r="B299" s="117"/>
      <c r="D299" s="125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</row>
    <row r="300" spans="2:79" ht="15.75" customHeight="1">
      <c r="B300" s="117"/>
      <c r="D300" s="125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</row>
    <row r="301" spans="2:79" ht="15.75" customHeight="1">
      <c r="B301" s="117"/>
      <c r="D301" s="125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</row>
    <row r="302" spans="2:79" ht="15.75" customHeight="1">
      <c r="B302" s="117"/>
      <c r="D302" s="125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</row>
    <row r="303" spans="2:79" ht="15.75" customHeight="1">
      <c r="B303" s="117"/>
      <c r="D303" s="125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</row>
    <row r="304" spans="2:79" ht="15.75" customHeight="1">
      <c r="B304" s="117"/>
      <c r="D304" s="125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</row>
    <row r="305" spans="2:79" ht="15.75" customHeight="1">
      <c r="B305" s="117"/>
      <c r="D305" s="125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</row>
    <row r="306" spans="2:79" ht="15.75" customHeight="1">
      <c r="B306" s="117"/>
      <c r="D306" s="125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</row>
    <row r="307" spans="2:79" ht="15.75" customHeight="1">
      <c r="B307" s="117"/>
      <c r="D307" s="125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</row>
    <row r="308" spans="2:79" ht="15.75" customHeight="1">
      <c r="B308" s="117"/>
      <c r="D308" s="125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</row>
    <row r="309" spans="2:79" ht="15.75" customHeight="1">
      <c r="B309" s="117"/>
      <c r="D309" s="125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</row>
    <row r="310" spans="2:79" ht="15.75" customHeight="1">
      <c r="B310" s="117"/>
      <c r="D310" s="125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</row>
    <row r="311" spans="2:79" ht="15.75" customHeight="1">
      <c r="B311" s="117"/>
      <c r="D311" s="125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</row>
    <row r="312" spans="2:79" ht="15.75" customHeight="1">
      <c r="B312" s="117"/>
      <c r="D312" s="125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</row>
    <row r="313" spans="2:79" ht="15.75" customHeight="1">
      <c r="B313" s="117"/>
      <c r="D313" s="125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</row>
    <row r="314" spans="2:79" ht="15.75" customHeight="1">
      <c r="B314" s="117"/>
      <c r="D314" s="125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</row>
    <row r="315" spans="2:79" ht="15.75" customHeight="1">
      <c r="B315" s="117"/>
      <c r="D315" s="125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</row>
    <row r="316" spans="2:79" ht="15.75" customHeight="1">
      <c r="B316" s="117"/>
      <c r="D316" s="125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</row>
    <row r="317" spans="2:79" ht="15.75" customHeight="1">
      <c r="B317" s="117"/>
      <c r="D317" s="125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</row>
    <row r="318" spans="2:79" ht="15.75" customHeight="1">
      <c r="B318" s="117"/>
      <c r="D318" s="125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</row>
    <row r="319" spans="2:79" ht="15.75" customHeight="1">
      <c r="B319" s="117"/>
      <c r="D319" s="125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</row>
    <row r="320" spans="2:79" ht="15.75" customHeight="1">
      <c r="B320" s="117"/>
      <c r="D320" s="125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</row>
    <row r="321" spans="2:79" ht="15.75" customHeight="1">
      <c r="B321" s="117"/>
      <c r="D321" s="125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</row>
    <row r="322" spans="2:79" ht="15.75" customHeight="1">
      <c r="B322" s="117"/>
      <c r="D322" s="125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</row>
    <row r="323" spans="2:79" ht="15.75" customHeight="1">
      <c r="B323" s="117"/>
      <c r="D323" s="125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</row>
    <row r="324" spans="2:79" ht="15.75" customHeight="1">
      <c r="B324" s="117"/>
      <c r="D324" s="125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</row>
    <row r="325" spans="2:79" ht="15.75" customHeight="1">
      <c r="B325" s="117"/>
      <c r="D325" s="125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</row>
    <row r="326" spans="2:79" ht="15.75" customHeight="1">
      <c r="B326" s="117"/>
      <c r="D326" s="125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</row>
    <row r="327" spans="2:79" ht="15.75" customHeight="1">
      <c r="B327" s="117"/>
      <c r="D327" s="125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</row>
    <row r="328" spans="2:79" ht="15.75" customHeight="1">
      <c r="B328" s="117"/>
      <c r="D328" s="125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</row>
    <row r="329" spans="2:79" ht="15.75" customHeight="1">
      <c r="B329" s="117"/>
      <c r="D329" s="125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</row>
    <row r="330" spans="2:79" ht="15.75" customHeight="1">
      <c r="B330" s="117"/>
      <c r="D330" s="125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</row>
    <row r="331" spans="2:79" ht="15.75" customHeight="1">
      <c r="B331" s="117"/>
      <c r="D331" s="125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</row>
    <row r="332" spans="2:79" ht="15.75" customHeight="1">
      <c r="B332" s="117"/>
      <c r="D332" s="125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</row>
    <row r="333" spans="2:79" ht="15.75" customHeight="1">
      <c r="B333" s="117"/>
      <c r="D333" s="125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</row>
    <row r="334" spans="2:79" ht="15.75" customHeight="1">
      <c r="B334" s="117"/>
      <c r="D334" s="125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</row>
    <row r="335" spans="2:79" ht="15.75" customHeight="1">
      <c r="B335" s="117"/>
      <c r="D335" s="125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</row>
    <row r="336" spans="2:79" ht="15.75" customHeight="1">
      <c r="B336" s="117"/>
      <c r="D336" s="125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</row>
    <row r="337" spans="2:79" ht="15.75" customHeight="1">
      <c r="B337" s="117"/>
      <c r="D337" s="125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</row>
    <row r="338" spans="2:79" ht="15.75" customHeight="1">
      <c r="B338" s="117"/>
      <c r="D338" s="125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</row>
    <row r="339" spans="2:79" ht="15.75" customHeight="1">
      <c r="B339" s="117"/>
      <c r="D339" s="125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</row>
    <row r="340" spans="2:79" ht="15.75" customHeight="1">
      <c r="B340" s="117"/>
      <c r="D340" s="125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</row>
    <row r="341" spans="2:79" ht="15.75" customHeight="1">
      <c r="B341" s="117"/>
      <c r="D341" s="125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</row>
    <row r="342" spans="2:79" ht="15.75" customHeight="1">
      <c r="B342" s="117"/>
      <c r="D342" s="125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</row>
    <row r="343" spans="2:79" ht="15.75" customHeight="1">
      <c r="B343" s="117"/>
      <c r="D343" s="125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</row>
    <row r="344" spans="2:79" ht="15.75" customHeight="1">
      <c r="B344" s="117"/>
      <c r="D344" s="125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</row>
    <row r="345" spans="2:79" ht="15.75" customHeight="1">
      <c r="B345" s="117"/>
      <c r="D345" s="125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</row>
    <row r="346" spans="2:79" ht="15.75" customHeight="1">
      <c r="B346" s="117"/>
      <c r="D346" s="125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</row>
    <row r="347" spans="2:79" ht="15.75" customHeight="1">
      <c r="B347" s="117"/>
      <c r="D347" s="125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</row>
    <row r="348" spans="2:79" ht="15.75" customHeight="1">
      <c r="B348" s="117"/>
      <c r="D348" s="125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</row>
    <row r="349" spans="2:79" ht="15.75" customHeight="1">
      <c r="B349" s="117"/>
      <c r="D349" s="125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</row>
    <row r="350" spans="2:79" ht="15.75" customHeight="1">
      <c r="B350" s="117"/>
      <c r="D350" s="125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</row>
    <row r="351" spans="2:79" ht="15.75" customHeight="1">
      <c r="B351" s="117"/>
      <c r="D351" s="125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</row>
    <row r="352" spans="2:79" ht="15.75" customHeight="1">
      <c r="B352" s="117"/>
      <c r="D352" s="125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</row>
    <row r="353" spans="2:79" ht="15.75" customHeight="1">
      <c r="B353" s="117"/>
      <c r="D353" s="125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</row>
    <row r="354" spans="2:79" ht="15.75" customHeight="1">
      <c r="B354" s="117"/>
      <c r="D354" s="125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</row>
    <row r="355" spans="2:79" ht="15.75" customHeight="1">
      <c r="B355" s="117"/>
      <c r="D355" s="125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</row>
    <row r="356" spans="2:79" ht="15.75" customHeight="1">
      <c r="B356" s="117"/>
      <c r="D356" s="125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</row>
    <row r="357" spans="2:79" ht="15.75" customHeight="1">
      <c r="B357" s="117"/>
      <c r="D357" s="125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</row>
    <row r="358" spans="2:79" ht="15.75" customHeight="1">
      <c r="B358" s="117"/>
      <c r="D358" s="125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</row>
    <row r="359" spans="2:79" ht="15.75" customHeight="1">
      <c r="B359" s="117"/>
      <c r="D359" s="125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</row>
    <row r="360" spans="2:79" ht="15.75" customHeight="1">
      <c r="B360" s="117"/>
      <c r="D360" s="125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</row>
    <row r="361" spans="2:79" ht="15.75" customHeight="1">
      <c r="B361" s="117"/>
      <c r="D361" s="125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</row>
    <row r="362" spans="2:79" ht="15.75" customHeight="1">
      <c r="B362" s="117"/>
      <c r="D362" s="125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</row>
    <row r="363" spans="2:79" ht="15.75" customHeight="1">
      <c r="B363" s="117"/>
      <c r="D363" s="125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</row>
    <row r="364" spans="2:79" ht="15.75" customHeight="1">
      <c r="B364" s="117"/>
      <c r="D364" s="125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</row>
    <row r="365" spans="2:79" ht="15.75" customHeight="1">
      <c r="B365" s="117"/>
      <c r="D365" s="125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</row>
    <row r="366" spans="2:79" ht="15.75" customHeight="1">
      <c r="B366" s="117"/>
      <c r="D366" s="125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</row>
    <row r="367" spans="2:79" ht="15.75" customHeight="1">
      <c r="B367" s="117"/>
      <c r="D367" s="125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</row>
    <row r="368" spans="2:79" ht="15.75" customHeight="1">
      <c r="B368" s="117"/>
      <c r="D368" s="125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</row>
    <row r="369" spans="2:79" ht="15.75" customHeight="1">
      <c r="B369" s="117"/>
      <c r="D369" s="125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</row>
    <row r="370" spans="2:79" ht="15.75" customHeight="1">
      <c r="B370" s="117"/>
      <c r="D370" s="125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</row>
    <row r="371" spans="2:79" ht="15.75" customHeight="1">
      <c r="B371" s="117"/>
      <c r="D371" s="125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</row>
    <row r="372" spans="2:79" ht="15.75" customHeight="1">
      <c r="B372" s="117"/>
      <c r="D372" s="125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</row>
    <row r="373" spans="2:79" ht="15.75" customHeight="1">
      <c r="B373" s="117"/>
      <c r="D373" s="125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</row>
    <row r="374" spans="2:79" ht="15.75" customHeight="1">
      <c r="B374" s="117"/>
      <c r="D374" s="125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</row>
    <row r="375" spans="2:79" ht="15.75" customHeight="1">
      <c r="B375" s="117"/>
      <c r="D375" s="125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</row>
    <row r="376" spans="2:79" ht="15.75" customHeight="1">
      <c r="B376" s="117"/>
      <c r="D376" s="125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</row>
    <row r="377" spans="2:79" ht="15.75" customHeight="1">
      <c r="B377" s="117"/>
      <c r="D377" s="125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</row>
    <row r="378" spans="2:79" ht="15.75" customHeight="1">
      <c r="B378" s="117"/>
      <c r="D378" s="125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</row>
    <row r="379" spans="2:79" ht="15.75" customHeight="1">
      <c r="B379" s="117"/>
      <c r="D379" s="125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</row>
    <row r="380" spans="2:79" ht="15.75" customHeight="1">
      <c r="B380" s="117"/>
      <c r="D380" s="125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</row>
    <row r="381" spans="2:79" ht="15.75" customHeight="1">
      <c r="B381" s="117"/>
      <c r="D381" s="125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</row>
    <row r="382" spans="2:79" ht="15.75" customHeight="1">
      <c r="B382" s="117"/>
      <c r="D382" s="125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</row>
    <row r="383" spans="2:79" ht="15.75" customHeight="1">
      <c r="B383" s="117"/>
      <c r="D383" s="125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</row>
    <row r="384" spans="2:79" ht="15.75" customHeight="1">
      <c r="B384" s="117"/>
      <c r="D384" s="125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</row>
    <row r="385" spans="2:79" ht="15.75" customHeight="1">
      <c r="B385" s="117"/>
      <c r="D385" s="125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</row>
    <row r="386" spans="2:79" ht="15.75" customHeight="1">
      <c r="B386" s="117"/>
      <c r="D386" s="125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</row>
    <row r="387" spans="2:79" ht="15.75" customHeight="1">
      <c r="B387" s="117"/>
      <c r="D387" s="125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</row>
    <row r="388" spans="2:79" ht="15.75" customHeight="1">
      <c r="B388" s="117"/>
      <c r="D388" s="125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</row>
    <row r="389" spans="2:79" ht="15.75" customHeight="1">
      <c r="B389" s="117"/>
      <c r="D389" s="125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</row>
    <row r="390" spans="2:79" ht="15.75" customHeight="1">
      <c r="B390" s="117"/>
      <c r="D390" s="125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</row>
    <row r="391" spans="2:79" ht="15.75" customHeight="1">
      <c r="B391" s="117"/>
      <c r="D391" s="125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</row>
    <row r="392" spans="2:79" ht="15.75" customHeight="1">
      <c r="B392" s="117"/>
      <c r="D392" s="125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</row>
    <row r="393" spans="2:79" ht="15.75" customHeight="1">
      <c r="B393" s="117"/>
      <c r="D393" s="125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</row>
    <row r="394" spans="2:79" ht="15.75" customHeight="1">
      <c r="B394" s="117"/>
      <c r="D394" s="125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</row>
    <row r="395" spans="2:79" ht="15.75" customHeight="1">
      <c r="B395" s="117"/>
      <c r="D395" s="125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</row>
    <row r="396" spans="2:79" ht="15.75" customHeight="1">
      <c r="B396" s="117"/>
      <c r="D396" s="125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</row>
    <row r="397" spans="2:79" ht="15.75" customHeight="1">
      <c r="B397" s="117"/>
      <c r="D397" s="125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</row>
    <row r="398" spans="2:79" ht="15.75" customHeight="1">
      <c r="B398" s="117"/>
      <c r="D398" s="125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</row>
    <row r="399" spans="2:79" ht="15.75" customHeight="1">
      <c r="B399" s="117"/>
      <c r="D399" s="125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</row>
    <row r="400" spans="2:79" ht="15.75" customHeight="1">
      <c r="B400" s="117"/>
      <c r="D400" s="125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</row>
    <row r="401" spans="2:79" ht="15.75" customHeight="1">
      <c r="B401" s="117"/>
      <c r="D401" s="125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</row>
    <row r="402" spans="2:79" ht="15.75" customHeight="1">
      <c r="B402" s="117"/>
      <c r="D402" s="125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</row>
    <row r="403" spans="2:79" ht="15.75" customHeight="1">
      <c r="B403" s="117"/>
      <c r="D403" s="125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</row>
    <row r="404" spans="2:79" ht="15.75" customHeight="1">
      <c r="B404" s="117"/>
      <c r="D404" s="125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</row>
    <row r="405" spans="2:79" ht="15.75" customHeight="1">
      <c r="B405" s="117"/>
      <c r="D405" s="125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</row>
    <row r="406" spans="2:79" ht="15.75" customHeight="1">
      <c r="B406" s="117"/>
      <c r="D406" s="125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</row>
    <row r="407" spans="2:79" ht="15.75" customHeight="1">
      <c r="B407" s="117"/>
      <c r="D407" s="125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</row>
    <row r="408" spans="2:79" ht="15.75" customHeight="1">
      <c r="B408" s="117"/>
      <c r="D408" s="125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</row>
    <row r="409" spans="2:79" ht="15.75" customHeight="1">
      <c r="B409" s="117"/>
      <c r="D409" s="125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</row>
    <row r="410" spans="2:79" ht="15.75" customHeight="1">
      <c r="B410" s="117"/>
      <c r="D410" s="125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</row>
    <row r="411" spans="2:79" ht="15.75" customHeight="1">
      <c r="B411" s="117"/>
      <c r="D411" s="125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</row>
    <row r="412" spans="2:79" ht="15.75" customHeight="1">
      <c r="B412" s="117"/>
      <c r="D412" s="125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</row>
    <row r="413" spans="2:79" ht="15.75" customHeight="1">
      <c r="B413" s="117"/>
      <c r="D413" s="125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</row>
    <row r="414" spans="2:79" ht="15.75" customHeight="1">
      <c r="B414" s="117"/>
      <c r="D414" s="125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</row>
    <row r="415" spans="2:79" ht="15.75" customHeight="1">
      <c r="B415" s="117"/>
      <c r="D415" s="125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</row>
    <row r="416" spans="2:79" ht="15.75" customHeight="1">
      <c r="B416" s="117"/>
      <c r="D416" s="125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</row>
    <row r="417" spans="2:79" ht="15.75" customHeight="1">
      <c r="B417" s="117"/>
      <c r="D417" s="125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</row>
    <row r="418" spans="2:79" ht="15.75" customHeight="1">
      <c r="B418" s="117"/>
      <c r="D418" s="125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</row>
    <row r="419" spans="2:79" ht="15.75" customHeight="1">
      <c r="B419" s="117"/>
      <c r="D419" s="125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</row>
    <row r="420" spans="2:79" ht="15.75" customHeight="1">
      <c r="B420" s="117"/>
      <c r="D420" s="125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</row>
    <row r="421" spans="2:79" ht="15.75" customHeight="1">
      <c r="B421" s="117"/>
      <c r="D421" s="125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</row>
    <row r="422" spans="2:79" ht="15.75" customHeight="1">
      <c r="B422" s="117"/>
      <c r="D422" s="125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</row>
    <row r="423" spans="2:79" ht="15.75" customHeight="1">
      <c r="B423" s="117"/>
      <c r="D423" s="125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</row>
    <row r="424" spans="2:79" ht="15.75" customHeight="1">
      <c r="B424" s="117"/>
      <c r="D424" s="125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</row>
    <row r="425" spans="2:79" ht="15.75" customHeight="1">
      <c r="B425" s="117"/>
      <c r="D425" s="125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</row>
    <row r="426" spans="2:79" ht="15.75" customHeight="1">
      <c r="B426" s="117"/>
      <c r="D426" s="125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</row>
    <row r="427" spans="2:79" ht="15.75" customHeight="1">
      <c r="B427" s="117"/>
      <c r="D427" s="125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</row>
    <row r="428" spans="2:79" ht="15.75" customHeight="1">
      <c r="B428" s="117"/>
      <c r="D428" s="125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</row>
    <row r="429" spans="2:79" ht="15.75" customHeight="1">
      <c r="B429" s="117"/>
      <c r="D429" s="125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</row>
    <row r="430" spans="2:79" ht="15.75" customHeight="1">
      <c r="B430" s="117"/>
      <c r="D430" s="125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</row>
    <row r="431" spans="2:79" ht="15.75" customHeight="1">
      <c r="B431" s="117"/>
      <c r="D431" s="125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</row>
    <row r="432" spans="2:79" ht="15.75" customHeight="1">
      <c r="B432" s="117"/>
      <c r="D432" s="125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</row>
    <row r="433" spans="2:79" ht="15.75" customHeight="1">
      <c r="B433" s="117"/>
      <c r="D433" s="125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</row>
    <row r="434" spans="2:79" ht="15.75" customHeight="1">
      <c r="B434" s="117"/>
      <c r="D434" s="125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</row>
    <row r="435" spans="2:79" ht="15.75" customHeight="1">
      <c r="B435" s="117"/>
      <c r="D435" s="125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</row>
    <row r="436" spans="2:79" ht="15.75" customHeight="1">
      <c r="B436" s="117"/>
      <c r="D436" s="125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</row>
    <row r="437" spans="2:79" ht="15.75" customHeight="1">
      <c r="B437" s="117"/>
      <c r="D437" s="125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</row>
    <row r="438" spans="2:79" ht="15.75" customHeight="1">
      <c r="B438" s="117"/>
      <c r="D438" s="125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</row>
    <row r="439" spans="2:79" ht="15.75" customHeight="1">
      <c r="B439" s="117"/>
      <c r="D439" s="125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</row>
    <row r="440" spans="2:79" ht="15.75" customHeight="1">
      <c r="B440" s="117"/>
      <c r="D440" s="125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</row>
    <row r="441" spans="2:79" ht="15.75" customHeight="1">
      <c r="B441" s="117"/>
      <c r="D441" s="125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</row>
    <row r="442" spans="2:79" ht="15.75" customHeight="1">
      <c r="B442" s="117"/>
      <c r="D442" s="125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</row>
    <row r="443" spans="2:79" ht="15.75" customHeight="1">
      <c r="B443" s="117"/>
      <c r="D443" s="125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</row>
    <row r="444" spans="2:79" ht="15.75" customHeight="1">
      <c r="B444" s="117"/>
      <c r="D444" s="125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</row>
    <row r="445" spans="2:79" ht="15.75" customHeight="1">
      <c r="B445" s="117"/>
      <c r="D445" s="125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</row>
    <row r="446" spans="2:79" ht="15.75" customHeight="1">
      <c r="B446" s="117"/>
      <c r="D446" s="125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</row>
    <row r="447" spans="2:79" ht="15.75" customHeight="1">
      <c r="B447" s="117"/>
      <c r="D447" s="125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</row>
    <row r="448" spans="2:79" ht="15.75" customHeight="1">
      <c r="B448" s="117"/>
      <c r="D448" s="125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</row>
    <row r="449" spans="2:79" ht="15.75" customHeight="1">
      <c r="B449" s="117"/>
      <c r="D449" s="125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</row>
    <row r="450" spans="2:79" ht="15.75" customHeight="1">
      <c r="B450" s="117"/>
      <c r="D450" s="125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</row>
    <row r="451" spans="2:79" ht="15.75" customHeight="1">
      <c r="B451" s="117"/>
      <c r="D451" s="125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</row>
    <row r="452" spans="2:79" ht="15.75" customHeight="1">
      <c r="B452" s="117"/>
      <c r="D452" s="125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</row>
    <row r="453" spans="2:79" ht="15.75" customHeight="1">
      <c r="B453" s="117"/>
      <c r="D453" s="125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</row>
    <row r="454" spans="2:79" ht="15.75" customHeight="1">
      <c r="B454" s="117"/>
      <c r="D454" s="125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</row>
    <row r="455" spans="2:79" ht="15.75" customHeight="1">
      <c r="B455" s="117"/>
      <c r="D455" s="125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</row>
    <row r="456" spans="2:79" ht="15.75" customHeight="1">
      <c r="B456" s="117"/>
      <c r="D456" s="125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</row>
    <row r="457" spans="2:79" ht="15.75" customHeight="1">
      <c r="B457" s="117"/>
      <c r="D457" s="125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</row>
    <row r="458" spans="2:79" ht="15.75" customHeight="1">
      <c r="B458" s="117"/>
      <c r="D458" s="125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</row>
    <row r="459" spans="2:79" ht="15.75" customHeight="1">
      <c r="B459" s="117"/>
      <c r="D459" s="125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</row>
    <row r="460" spans="2:79" ht="15.75" customHeight="1">
      <c r="B460" s="117"/>
      <c r="D460" s="125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</row>
    <row r="461" spans="2:79" ht="15.75" customHeight="1">
      <c r="B461" s="117"/>
      <c r="D461" s="125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</row>
    <row r="462" spans="2:79" ht="15.75" customHeight="1">
      <c r="B462" s="117"/>
      <c r="D462" s="125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</row>
    <row r="463" spans="2:79" ht="15.75" customHeight="1">
      <c r="B463" s="117"/>
      <c r="D463" s="125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</row>
    <row r="464" spans="2:79" ht="15.75" customHeight="1">
      <c r="B464" s="117"/>
      <c r="D464" s="125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</row>
    <row r="465" spans="2:79" ht="15.75" customHeight="1">
      <c r="B465" s="117"/>
      <c r="D465" s="125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</row>
    <row r="466" spans="2:79" ht="15.75" customHeight="1">
      <c r="B466" s="117"/>
      <c r="D466" s="125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</row>
    <row r="467" spans="2:79" ht="15.75" customHeight="1">
      <c r="B467" s="117"/>
      <c r="D467" s="125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</row>
    <row r="468" spans="2:79" ht="15.75" customHeight="1">
      <c r="B468" s="117"/>
      <c r="D468" s="125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</row>
    <row r="469" spans="2:79" ht="15.75" customHeight="1">
      <c r="B469" s="117"/>
      <c r="D469" s="125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</row>
    <row r="470" spans="2:79" ht="15.75" customHeight="1">
      <c r="B470" s="117"/>
      <c r="D470" s="125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</row>
    <row r="471" spans="2:79" ht="15.75" customHeight="1">
      <c r="B471" s="117"/>
      <c r="D471" s="125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</row>
    <row r="472" spans="2:79" ht="15.75" customHeight="1">
      <c r="B472" s="117"/>
      <c r="D472" s="125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</row>
    <row r="473" spans="2:79" ht="15.75" customHeight="1">
      <c r="B473" s="117"/>
      <c r="D473" s="125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</row>
    <row r="474" spans="2:79" ht="15.75" customHeight="1">
      <c r="B474" s="117"/>
      <c r="D474" s="125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</row>
    <row r="475" spans="2:79" ht="15.75" customHeight="1">
      <c r="B475" s="117"/>
      <c r="D475" s="125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</row>
    <row r="476" spans="2:79" ht="15.75" customHeight="1">
      <c r="B476" s="117"/>
      <c r="D476" s="125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</row>
    <row r="477" spans="2:79" ht="15.75" customHeight="1">
      <c r="B477" s="117"/>
      <c r="D477" s="125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</row>
    <row r="478" spans="2:79" ht="15.75" customHeight="1">
      <c r="B478" s="117"/>
      <c r="D478" s="125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</row>
    <row r="479" spans="2:79" ht="15.75" customHeight="1">
      <c r="B479" s="117"/>
      <c r="D479" s="125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</row>
    <row r="480" spans="2:79" ht="15.75" customHeight="1">
      <c r="B480" s="117"/>
      <c r="D480" s="125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</row>
    <row r="481" spans="2:79" ht="15.75" customHeight="1">
      <c r="B481" s="117"/>
      <c r="D481" s="125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</row>
    <row r="482" spans="2:79" ht="15.75" customHeight="1">
      <c r="B482" s="117"/>
      <c r="D482" s="125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</row>
    <row r="483" spans="2:79" ht="15.75" customHeight="1">
      <c r="B483" s="117"/>
      <c r="D483" s="125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</row>
    <row r="484" spans="2:79" ht="15.75" customHeight="1">
      <c r="B484" s="117"/>
      <c r="D484" s="125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</row>
    <row r="485" spans="2:79" ht="15.75" customHeight="1">
      <c r="B485" s="117"/>
      <c r="D485" s="125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</row>
    <row r="486" spans="2:79" ht="15.75" customHeight="1">
      <c r="B486" s="117"/>
      <c r="D486" s="125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</row>
    <row r="487" spans="2:79" ht="15.75" customHeight="1">
      <c r="B487" s="117"/>
      <c r="D487" s="125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</row>
    <row r="488" spans="2:79" ht="15.75" customHeight="1">
      <c r="B488" s="117"/>
      <c r="D488" s="125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</row>
    <row r="489" spans="2:79" ht="15.75" customHeight="1">
      <c r="B489" s="117"/>
      <c r="D489" s="125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</row>
    <row r="490" spans="2:79" ht="15.75" customHeight="1">
      <c r="B490" s="117"/>
      <c r="D490" s="125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</row>
    <row r="491" spans="2:79" ht="15.75" customHeight="1">
      <c r="B491" s="117"/>
      <c r="D491" s="125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</row>
    <row r="492" spans="2:79" ht="15.75" customHeight="1">
      <c r="B492" s="117"/>
      <c r="D492" s="125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</row>
    <row r="493" spans="2:79" ht="15.75" customHeight="1">
      <c r="B493" s="117"/>
      <c r="D493" s="125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</row>
    <row r="494" spans="2:79" ht="15.75" customHeight="1">
      <c r="B494" s="117"/>
      <c r="D494" s="125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</row>
    <row r="495" spans="2:79" ht="15.75" customHeight="1">
      <c r="B495" s="117"/>
      <c r="D495" s="125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</row>
    <row r="496" spans="2:79" ht="15.75" customHeight="1">
      <c r="B496" s="117"/>
      <c r="D496" s="125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</row>
    <row r="497" spans="2:79" ht="15.75" customHeight="1">
      <c r="B497" s="117"/>
      <c r="D497" s="125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</row>
    <row r="498" spans="2:79" ht="15.75" customHeight="1">
      <c r="B498" s="117"/>
      <c r="D498" s="125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</row>
    <row r="499" spans="2:79" ht="15.75" customHeight="1">
      <c r="B499" s="117"/>
      <c r="D499" s="125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</row>
    <row r="500" spans="2:79" ht="15.75" customHeight="1">
      <c r="B500" s="117"/>
      <c r="D500" s="125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</row>
    <row r="501" spans="2:79" ht="15.75" customHeight="1">
      <c r="B501" s="117"/>
      <c r="D501" s="125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</row>
    <row r="502" spans="2:79" ht="15.75" customHeight="1">
      <c r="B502" s="117"/>
      <c r="D502" s="125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</row>
    <row r="503" spans="2:79" ht="15.75" customHeight="1">
      <c r="B503" s="117"/>
      <c r="D503" s="125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</row>
    <row r="504" spans="2:79" ht="15.75" customHeight="1">
      <c r="B504" s="117"/>
      <c r="D504" s="125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</row>
    <row r="505" spans="2:79" ht="15.75" customHeight="1">
      <c r="B505" s="117"/>
      <c r="D505" s="125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</row>
    <row r="506" spans="2:79" ht="15.75" customHeight="1">
      <c r="B506" s="117"/>
      <c r="D506" s="125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</row>
    <row r="507" spans="2:79" ht="15.75" customHeight="1">
      <c r="B507" s="117"/>
      <c r="D507" s="125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</row>
    <row r="508" spans="2:79" ht="15.75" customHeight="1">
      <c r="B508" s="117"/>
      <c r="D508" s="125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</row>
    <row r="509" spans="2:79" ht="15.75" customHeight="1">
      <c r="B509" s="117"/>
      <c r="D509" s="125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</row>
    <row r="510" spans="2:79" ht="15.75" customHeight="1">
      <c r="B510" s="117"/>
      <c r="D510" s="125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</row>
    <row r="511" spans="2:79" ht="15.75" customHeight="1">
      <c r="B511" s="117"/>
      <c r="D511" s="125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</row>
    <row r="512" spans="2:79" ht="15.75" customHeight="1">
      <c r="B512" s="117"/>
      <c r="D512" s="125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</row>
    <row r="513" spans="2:79" ht="15.75" customHeight="1">
      <c r="B513" s="117"/>
      <c r="D513" s="125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</row>
    <row r="514" spans="2:79" ht="15.75" customHeight="1">
      <c r="B514" s="117"/>
      <c r="D514" s="125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</row>
    <row r="515" spans="2:79" ht="15.75" customHeight="1">
      <c r="B515" s="117"/>
      <c r="D515" s="125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</row>
    <row r="516" spans="2:79" ht="15.75" customHeight="1">
      <c r="B516" s="117"/>
      <c r="D516" s="125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</row>
    <row r="517" spans="2:79" ht="15.75" customHeight="1">
      <c r="B517" s="117"/>
      <c r="D517" s="125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</row>
    <row r="518" spans="2:79" ht="15.75" customHeight="1">
      <c r="B518" s="117"/>
      <c r="D518" s="125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</row>
    <row r="519" spans="2:79" ht="15.75" customHeight="1">
      <c r="B519" s="117"/>
      <c r="D519" s="125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</row>
    <row r="520" spans="2:79" ht="15.75" customHeight="1">
      <c r="B520" s="117"/>
      <c r="D520" s="125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</row>
    <row r="521" spans="2:79" ht="15.75" customHeight="1">
      <c r="B521" s="117"/>
      <c r="D521" s="125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</row>
    <row r="522" spans="2:79" ht="15.75" customHeight="1">
      <c r="B522" s="117"/>
      <c r="D522" s="125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</row>
    <row r="523" spans="2:79" ht="15.75" customHeight="1">
      <c r="B523" s="117"/>
      <c r="D523" s="125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</row>
    <row r="524" spans="2:79" ht="15.75" customHeight="1">
      <c r="B524" s="117"/>
      <c r="D524" s="125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</row>
    <row r="525" spans="2:79" ht="15.75" customHeight="1">
      <c r="B525" s="117"/>
      <c r="D525" s="125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</row>
    <row r="526" spans="2:79" ht="15.75" customHeight="1">
      <c r="B526" s="117"/>
      <c r="D526" s="125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</row>
    <row r="527" spans="2:79" ht="15.75" customHeight="1">
      <c r="B527" s="117"/>
      <c r="D527" s="125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</row>
    <row r="528" spans="2:79" ht="15.75" customHeight="1">
      <c r="B528" s="117"/>
      <c r="D528" s="125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</row>
    <row r="529" spans="2:79" ht="15.75" customHeight="1">
      <c r="B529" s="117"/>
      <c r="D529" s="125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</row>
    <row r="530" spans="2:79" ht="15.75" customHeight="1">
      <c r="B530" s="117"/>
      <c r="D530" s="125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</row>
    <row r="531" spans="2:79" ht="15.75" customHeight="1">
      <c r="B531" s="117"/>
      <c r="D531" s="125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</row>
    <row r="532" spans="2:79" ht="15.75" customHeight="1">
      <c r="B532" s="117"/>
      <c r="D532" s="125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</row>
    <row r="533" spans="2:79" ht="15.75" customHeight="1">
      <c r="B533" s="117"/>
      <c r="D533" s="125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</row>
    <row r="534" spans="2:79" ht="15.75" customHeight="1">
      <c r="B534" s="117"/>
      <c r="D534" s="125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</row>
    <row r="535" spans="2:79" ht="15.75" customHeight="1">
      <c r="B535" s="117"/>
      <c r="D535" s="125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</row>
    <row r="536" spans="2:79" ht="15.75" customHeight="1">
      <c r="B536" s="117"/>
      <c r="D536" s="125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</row>
    <row r="537" spans="2:79" ht="15.75" customHeight="1">
      <c r="B537" s="117"/>
      <c r="D537" s="125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</row>
    <row r="538" spans="2:79" ht="15.75" customHeight="1">
      <c r="B538" s="117"/>
      <c r="D538" s="125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</row>
    <row r="539" spans="2:79" ht="15.75" customHeight="1">
      <c r="B539" s="117"/>
      <c r="D539" s="125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</row>
    <row r="540" spans="2:79" ht="15.75" customHeight="1">
      <c r="B540" s="117"/>
      <c r="D540" s="125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</row>
    <row r="541" spans="2:79" ht="15.75" customHeight="1">
      <c r="B541" s="117"/>
      <c r="D541" s="125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</row>
    <row r="542" spans="2:79" ht="15.75" customHeight="1">
      <c r="B542" s="117"/>
      <c r="D542" s="125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</row>
    <row r="543" spans="2:79" ht="15.75" customHeight="1">
      <c r="B543" s="117"/>
      <c r="D543" s="125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</row>
    <row r="544" spans="2:79" ht="15.75" customHeight="1">
      <c r="B544" s="117"/>
      <c r="D544" s="125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</row>
    <row r="545" spans="2:79" ht="15.75" customHeight="1">
      <c r="B545" s="117"/>
      <c r="D545" s="125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</row>
    <row r="546" spans="2:79" ht="15.75" customHeight="1">
      <c r="B546" s="117"/>
      <c r="D546" s="125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</row>
    <row r="547" spans="2:79" ht="15.75" customHeight="1">
      <c r="B547" s="117"/>
      <c r="D547" s="125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</row>
    <row r="548" spans="2:79" ht="15.75" customHeight="1">
      <c r="B548" s="117"/>
      <c r="D548" s="125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</row>
    <row r="549" spans="2:79" ht="15.75" customHeight="1">
      <c r="B549" s="117"/>
      <c r="D549" s="125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</row>
    <row r="550" spans="2:79" ht="15.75" customHeight="1">
      <c r="B550" s="117"/>
      <c r="D550" s="125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</row>
    <row r="551" spans="2:79" ht="15.75" customHeight="1">
      <c r="B551" s="117"/>
      <c r="D551" s="125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</row>
    <row r="552" spans="2:79" ht="15.75" customHeight="1">
      <c r="B552" s="117"/>
      <c r="D552" s="125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</row>
    <row r="553" spans="2:79" ht="15.75" customHeight="1">
      <c r="B553" s="117"/>
      <c r="D553" s="125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</row>
    <row r="554" spans="2:79" ht="15.75" customHeight="1">
      <c r="B554" s="117"/>
      <c r="D554" s="125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</row>
    <row r="555" spans="2:79" ht="15.75" customHeight="1">
      <c r="B555" s="117"/>
      <c r="D555" s="125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</row>
    <row r="556" spans="2:79" ht="15.75" customHeight="1">
      <c r="B556" s="117"/>
      <c r="D556" s="125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</row>
    <row r="557" spans="2:79" ht="15.75" customHeight="1">
      <c r="B557" s="117"/>
      <c r="D557" s="125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</row>
    <row r="558" spans="2:79" ht="15.75" customHeight="1">
      <c r="B558" s="117"/>
      <c r="D558" s="125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</row>
    <row r="559" spans="2:79" ht="15.75" customHeight="1">
      <c r="B559" s="117"/>
      <c r="D559" s="125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</row>
    <row r="560" spans="2:79" ht="15.75" customHeight="1">
      <c r="B560" s="117"/>
      <c r="D560" s="125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</row>
    <row r="561" spans="2:79" ht="15.75" customHeight="1">
      <c r="B561" s="117"/>
      <c r="D561" s="125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</row>
    <row r="562" spans="2:79" ht="15.75" customHeight="1">
      <c r="B562" s="117"/>
      <c r="D562" s="125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</row>
    <row r="563" spans="2:79" ht="15.75" customHeight="1">
      <c r="B563" s="117"/>
      <c r="D563" s="125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</row>
    <row r="564" spans="2:79" ht="15.75" customHeight="1">
      <c r="B564" s="117"/>
      <c r="D564" s="125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</row>
    <row r="565" spans="2:79" ht="15.75" customHeight="1">
      <c r="B565" s="117"/>
      <c r="D565" s="125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</row>
    <row r="566" spans="2:79" ht="15.75" customHeight="1">
      <c r="B566" s="117"/>
      <c r="D566" s="125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</row>
    <row r="567" spans="2:79" ht="15.75" customHeight="1">
      <c r="B567" s="117"/>
      <c r="D567" s="125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</row>
    <row r="568" spans="2:79" ht="15.75" customHeight="1">
      <c r="B568" s="117"/>
      <c r="D568" s="125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</row>
    <row r="569" spans="2:79" ht="15.75" customHeight="1">
      <c r="B569" s="117"/>
      <c r="D569" s="125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</row>
    <row r="570" spans="2:79" ht="15.75" customHeight="1">
      <c r="B570" s="117"/>
      <c r="D570" s="125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</row>
    <row r="571" spans="2:79" ht="15.75" customHeight="1">
      <c r="B571" s="117"/>
      <c r="D571" s="125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</row>
    <row r="572" spans="2:79" ht="15.75" customHeight="1">
      <c r="B572" s="117"/>
      <c r="D572" s="125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</row>
    <row r="573" spans="2:79" ht="15.75" customHeight="1">
      <c r="B573" s="117"/>
      <c r="D573" s="125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</row>
    <row r="574" spans="2:79" ht="15.75" customHeight="1">
      <c r="B574" s="117"/>
      <c r="D574" s="125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</row>
    <row r="575" spans="2:79" ht="15.75" customHeight="1">
      <c r="B575" s="117"/>
      <c r="D575" s="125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</row>
    <row r="576" spans="2:79" ht="15.75" customHeight="1">
      <c r="B576" s="117"/>
      <c r="D576" s="125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</row>
    <row r="577" spans="2:79" ht="15.75" customHeight="1">
      <c r="B577" s="117"/>
      <c r="D577" s="125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</row>
    <row r="578" spans="2:79" ht="15.75" customHeight="1">
      <c r="B578" s="117"/>
      <c r="D578" s="125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</row>
    <row r="579" spans="2:79" ht="15.75" customHeight="1">
      <c r="B579" s="117"/>
      <c r="D579" s="125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</row>
    <row r="580" spans="2:79" ht="15.75" customHeight="1">
      <c r="B580" s="117"/>
      <c r="D580" s="125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</row>
    <row r="581" spans="2:79" ht="15.75" customHeight="1">
      <c r="B581" s="117"/>
      <c r="D581" s="125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</row>
    <row r="582" spans="2:79" ht="15.75" customHeight="1">
      <c r="B582" s="117"/>
      <c r="D582" s="125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</row>
    <row r="583" spans="2:79" ht="15.75" customHeight="1">
      <c r="B583" s="117"/>
      <c r="D583" s="125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</row>
    <row r="584" spans="2:79" ht="15.75" customHeight="1">
      <c r="B584" s="117"/>
      <c r="D584" s="125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</row>
    <row r="585" spans="2:79" ht="15.75" customHeight="1">
      <c r="B585" s="117"/>
      <c r="D585" s="125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</row>
    <row r="586" spans="2:79" ht="15.75" customHeight="1">
      <c r="B586" s="117"/>
      <c r="D586" s="125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</row>
    <row r="587" spans="2:79" ht="15.75" customHeight="1">
      <c r="B587" s="117"/>
      <c r="D587" s="125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</row>
    <row r="588" spans="2:79" ht="15.75" customHeight="1">
      <c r="B588" s="117"/>
      <c r="D588" s="125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</row>
    <row r="589" spans="2:79" ht="15.75" customHeight="1">
      <c r="B589" s="117"/>
      <c r="D589" s="125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</row>
    <row r="590" spans="2:79" ht="15.75" customHeight="1">
      <c r="B590" s="117"/>
      <c r="D590" s="125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</row>
    <row r="591" spans="2:79" ht="15.75" customHeight="1">
      <c r="B591" s="117"/>
      <c r="D591" s="125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</row>
    <row r="592" spans="2:79" ht="15.75" customHeight="1">
      <c r="B592" s="117"/>
      <c r="D592" s="125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</row>
    <row r="593" spans="2:79" ht="15.75" customHeight="1">
      <c r="B593" s="117"/>
      <c r="D593" s="125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</row>
    <row r="594" spans="2:79" ht="15.75" customHeight="1">
      <c r="B594" s="117"/>
      <c r="D594" s="125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</row>
    <row r="595" spans="2:79" ht="15.75" customHeight="1">
      <c r="B595" s="117"/>
      <c r="D595" s="125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</row>
    <row r="596" spans="2:79" ht="15.75" customHeight="1">
      <c r="B596" s="117"/>
      <c r="D596" s="125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</row>
    <row r="597" spans="2:79" ht="15.75" customHeight="1">
      <c r="B597" s="117"/>
      <c r="D597" s="125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</row>
    <row r="598" spans="2:79" ht="15.75" customHeight="1">
      <c r="B598" s="117"/>
      <c r="D598" s="125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</row>
    <row r="599" spans="2:79" ht="15.75" customHeight="1">
      <c r="B599" s="117"/>
      <c r="D599" s="125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</row>
    <row r="600" spans="2:79" ht="15.75" customHeight="1">
      <c r="B600" s="117"/>
      <c r="D600" s="125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</row>
    <row r="601" spans="2:79" ht="15.75" customHeight="1">
      <c r="B601" s="117"/>
      <c r="D601" s="125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</row>
    <row r="602" spans="2:79" ht="15.75" customHeight="1">
      <c r="B602" s="117"/>
      <c r="D602" s="125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</row>
    <row r="603" spans="2:79" ht="15.75" customHeight="1">
      <c r="B603" s="117"/>
      <c r="D603" s="125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</row>
    <row r="604" spans="2:79" ht="15.75" customHeight="1">
      <c r="B604" s="117"/>
      <c r="D604" s="125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</row>
    <row r="605" spans="2:79" ht="15.75" customHeight="1">
      <c r="B605" s="117"/>
      <c r="D605" s="125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</row>
    <row r="606" spans="2:79" ht="15.75" customHeight="1">
      <c r="B606" s="117"/>
      <c r="D606" s="125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</row>
    <row r="607" spans="2:79" ht="15.75" customHeight="1">
      <c r="B607" s="117"/>
      <c r="D607" s="125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</row>
    <row r="608" spans="2:79" ht="15.75" customHeight="1">
      <c r="B608" s="117"/>
      <c r="D608" s="125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</row>
    <row r="609" spans="2:79" ht="15.75" customHeight="1">
      <c r="B609" s="117"/>
      <c r="D609" s="125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</row>
    <row r="610" spans="2:79" ht="15.75" customHeight="1">
      <c r="B610" s="117"/>
      <c r="D610" s="125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</row>
    <row r="611" spans="2:79" ht="15.75" customHeight="1">
      <c r="B611" s="117"/>
      <c r="D611" s="125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</row>
    <row r="612" spans="2:79" ht="15.75" customHeight="1">
      <c r="B612" s="117"/>
      <c r="D612" s="125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</row>
    <row r="613" spans="2:79" ht="15.75" customHeight="1">
      <c r="B613" s="117"/>
      <c r="D613" s="125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</row>
    <row r="614" spans="2:79" ht="15.75" customHeight="1">
      <c r="B614" s="117"/>
      <c r="D614" s="125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</row>
    <row r="615" spans="2:79" ht="15.75" customHeight="1">
      <c r="B615" s="117"/>
      <c r="D615" s="125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</row>
    <row r="616" spans="2:79" ht="15.75" customHeight="1">
      <c r="B616" s="117"/>
      <c r="D616" s="125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</row>
    <row r="617" spans="2:79" ht="15.75" customHeight="1">
      <c r="B617" s="117"/>
      <c r="D617" s="125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</row>
    <row r="618" spans="2:79" ht="15.75" customHeight="1">
      <c r="B618" s="117"/>
      <c r="D618" s="125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</row>
    <row r="619" spans="2:79" ht="15.75" customHeight="1">
      <c r="B619" s="117"/>
      <c r="D619" s="125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</row>
    <row r="620" spans="2:79" ht="15.75" customHeight="1">
      <c r="B620" s="117"/>
      <c r="D620" s="125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</row>
    <row r="621" spans="2:79" ht="15.75" customHeight="1">
      <c r="B621" s="117"/>
      <c r="D621" s="125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</row>
    <row r="622" spans="2:79" ht="15.75" customHeight="1">
      <c r="B622" s="117"/>
      <c r="D622" s="125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</row>
    <row r="623" spans="2:79" ht="15.75" customHeight="1">
      <c r="B623" s="117"/>
      <c r="D623" s="125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</row>
    <row r="624" spans="2:79" ht="15.75" customHeight="1">
      <c r="B624" s="117"/>
      <c r="D624" s="125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</row>
    <row r="625" spans="2:79" ht="15.75" customHeight="1">
      <c r="B625" s="117"/>
      <c r="D625" s="125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</row>
    <row r="626" spans="2:79" ht="15.75" customHeight="1">
      <c r="B626" s="117"/>
      <c r="D626" s="125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</row>
    <row r="627" spans="2:79" ht="15.75" customHeight="1">
      <c r="B627" s="117"/>
      <c r="D627" s="125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</row>
    <row r="628" spans="2:79" ht="15.75" customHeight="1">
      <c r="B628" s="117"/>
      <c r="D628" s="125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</row>
    <row r="629" spans="2:79" ht="15.75" customHeight="1">
      <c r="B629" s="117"/>
      <c r="D629" s="125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</row>
    <row r="630" spans="2:79" ht="15.75" customHeight="1">
      <c r="B630" s="117"/>
      <c r="D630" s="125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</row>
    <row r="631" spans="2:79" ht="15.75" customHeight="1">
      <c r="B631" s="117"/>
      <c r="D631" s="125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</row>
    <row r="632" spans="2:79" ht="15.75" customHeight="1">
      <c r="B632" s="117"/>
      <c r="D632" s="125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</row>
    <row r="633" spans="2:79" ht="15.75" customHeight="1">
      <c r="B633" s="117"/>
      <c r="D633" s="125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</row>
    <row r="634" spans="2:79" ht="15.75" customHeight="1">
      <c r="B634" s="117"/>
      <c r="D634" s="125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</row>
    <row r="635" spans="2:79" ht="15.75" customHeight="1">
      <c r="B635" s="117"/>
      <c r="D635" s="125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</row>
    <row r="636" spans="2:79" ht="15.75" customHeight="1">
      <c r="B636" s="117"/>
      <c r="D636" s="125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</row>
    <row r="637" spans="2:79" ht="15.75" customHeight="1">
      <c r="B637" s="117"/>
      <c r="D637" s="125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</row>
    <row r="638" spans="2:79" ht="15.75" customHeight="1">
      <c r="B638" s="117"/>
      <c r="D638" s="125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</row>
    <row r="639" spans="2:79" ht="15.75" customHeight="1">
      <c r="B639" s="117"/>
      <c r="D639" s="125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</row>
    <row r="640" spans="2:79" ht="15.75" customHeight="1">
      <c r="B640" s="117"/>
      <c r="D640" s="125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</row>
    <row r="641" spans="2:79" ht="15.75" customHeight="1">
      <c r="B641" s="117"/>
      <c r="D641" s="125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</row>
    <row r="642" spans="2:79" ht="15.75" customHeight="1">
      <c r="B642" s="117"/>
      <c r="D642" s="125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</row>
    <row r="643" spans="2:79" ht="15.75" customHeight="1">
      <c r="B643" s="117"/>
      <c r="D643" s="125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</row>
    <row r="644" spans="2:79" ht="15.75" customHeight="1">
      <c r="B644" s="117"/>
      <c r="D644" s="125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</row>
    <row r="645" spans="2:79" ht="15.75" customHeight="1">
      <c r="B645" s="117"/>
      <c r="D645" s="125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</row>
    <row r="646" spans="2:79" ht="15.75" customHeight="1">
      <c r="B646" s="117"/>
      <c r="D646" s="125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</row>
    <row r="647" spans="2:79" ht="15.75" customHeight="1">
      <c r="B647" s="117"/>
      <c r="D647" s="125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</row>
    <row r="648" spans="2:79" ht="15.75" customHeight="1">
      <c r="B648" s="117"/>
      <c r="D648" s="125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</row>
    <row r="649" spans="2:79" ht="15.75" customHeight="1">
      <c r="B649" s="117"/>
      <c r="D649" s="125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</row>
    <row r="650" spans="2:79" ht="15.75" customHeight="1">
      <c r="B650" s="117"/>
      <c r="D650" s="125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</row>
    <row r="651" spans="2:79" ht="15.75" customHeight="1">
      <c r="B651" s="117"/>
      <c r="D651" s="125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</row>
    <row r="652" spans="2:79" ht="15.75" customHeight="1">
      <c r="B652" s="117"/>
      <c r="D652" s="125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</row>
    <row r="653" spans="2:79" ht="15.75" customHeight="1">
      <c r="B653" s="117"/>
      <c r="D653" s="125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</row>
    <row r="654" spans="2:79" ht="15.75" customHeight="1">
      <c r="B654" s="117"/>
      <c r="D654" s="125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</row>
    <row r="655" spans="2:79" ht="15.75" customHeight="1">
      <c r="B655" s="117"/>
      <c r="D655" s="125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</row>
    <row r="656" spans="2:79" ht="15.75" customHeight="1">
      <c r="B656" s="117"/>
      <c r="D656" s="125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</row>
    <row r="657" spans="2:79" ht="15.75" customHeight="1">
      <c r="B657" s="117"/>
      <c r="D657" s="125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</row>
    <row r="658" spans="2:79" ht="15.75" customHeight="1">
      <c r="B658" s="117"/>
      <c r="D658" s="125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</row>
    <row r="659" spans="2:79" ht="15.75" customHeight="1">
      <c r="B659" s="117"/>
      <c r="D659" s="125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</row>
    <row r="660" spans="2:79" ht="15.75" customHeight="1">
      <c r="B660" s="117"/>
      <c r="D660" s="125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</row>
    <row r="661" spans="2:79" ht="15.75" customHeight="1">
      <c r="B661" s="117"/>
      <c r="D661" s="125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</row>
    <row r="662" spans="2:79" ht="15.75" customHeight="1">
      <c r="B662" s="117"/>
      <c r="D662" s="125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</row>
    <row r="663" spans="2:79" ht="15.75" customHeight="1">
      <c r="B663" s="117"/>
      <c r="D663" s="125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</row>
    <row r="664" spans="2:79" ht="15.75" customHeight="1">
      <c r="B664" s="117"/>
      <c r="D664" s="125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</row>
    <row r="665" spans="2:79" ht="15.75" customHeight="1">
      <c r="B665" s="117"/>
      <c r="D665" s="125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</row>
    <row r="666" spans="2:79" ht="15.75" customHeight="1">
      <c r="B666" s="117"/>
      <c r="D666" s="125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</row>
    <row r="667" spans="2:79" ht="15.75" customHeight="1">
      <c r="B667" s="117"/>
      <c r="D667" s="125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</row>
    <row r="668" spans="2:79" ht="15.75" customHeight="1">
      <c r="B668" s="117"/>
      <c r="D668" s="125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</row>
    <row r="669" spans="2:79" ht="15.75" customHeight="1">
      <c r="B669" s="117"/>
      <c r="D669" s="125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</row>
    <row r="670" spans="2:79" ht="15.75" customHeight="1">
      <c r="B670" s="117"/>
      <c r="D670" s="125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</row>
    <row r="671" spans="2:79" ht="15.75" customHeight="1">
      <c r="B671" s="117"/>
      <c r="D671" s="125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</row>
    <row r="672" spans="2:79" ht="15.75" customHeight="1">
      <c r="B672" s="117"/>
      <c r="D672" s="125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</row>
    <row r="673" spans="2:79" ht="15.75" customHeight="1">
      <c r="B673" s="117"/>
      <c r="D673" s="125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</row>
    <row r="674" spans="2:79" ht="15.75" customHeight="1">
      <c r="B674" s="117"/>
      <c r="D674" s="125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</row>
    <row r="675" spans="2:79" ht="15.75" customHeight="1">
      <c r="B675" s="117"/>
      <c r="D675" s="125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</row>
    <row r="676" spans="2:79" ht="15.75" customHeight="1">
      <c r="B676" s="117"/>
      <c r="D676" s="125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</row>
    <row r="677" spans="2:79" ht="15.75" customHeight="1">
      <c r="B677" s="117"/>
      <c r="D677" s="125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</row>
    <row r="678" spans="2:79" ht="15.75" customHeight="1">
      <c r="B678" s="117"/>
      <c r="D678" s="125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</row>
    <row r="679" spans="2:79" ht="15.75" customHeight="1">
      <c r="B679" s="117"/>
      <c r="D679" s="125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</row>
    <row r="680" spans="2:79" ht="15.75" customHeight="1">
      <c r="B680" s="117"/>
      <c r="D680" s="125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</row>
    <row r="681" spans="2:79" ht="15.75" customHeight="1">
      <c r="B681" s="117"/>
      <c r="D681" s="125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</row>
    <row r="682" spans="2:79" ht="15.75" customHeight="1">
      <c r="B682" s="117"/>
      <c r="D682" s="125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</row>
    <row r="683" spans="2:79" ht="15.75" customHeight="1">
      <c r="B683" s="117"/>
      <c r="D683" s="125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</row>
    <row r="684" spans="2:79" ht="15.75" customHeight="1">
      <c r="B684" s="117"/>
      <c r="D684" s="125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</row>
    <row r="685" spans="2:79" ht="15.75" customHeight="1">
      <c r="B685" s="117"/>
      <c r="D685" s="125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</row>
    <row r="686" spans="2:79" ht="15.75" customHeight="1">
      <c r="B686" s="117"/>
      <c r="D686" s="125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</row>
    <row r="687" spans="2:79" ht="15.75" customHeight="1">
      <c r="B687" s="117"/>
      <c r="D687" s="125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</row>
    <row r="688" spans="2:79" ht="15.75" customHeight="1">
      <c r="B688" s="117"/>
      <c r="D688" s="125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</row>
    <row r="689" spans="2:79" ht="15.75" customHeight="1">
      <c r="B689" s="117"/>
      <c r="D689" s="125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</row>
    <row r="690" spans="2:79" ht="15.75" customHeight="1">
      <c r="B690" s="117"/>
      <c r="D690" s="125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</row>
    <row r="691" spans="2:79" ht="15.75" customHeight="1">
      <c r="B691" s="117"/>
      <c r="D691" s="125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</row>
    <row r="692" spans="2:79" ht="15.75" customHeight="1">
      <c r="B692" s="117"/>
      <c r="D692" s="125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</row>
    <row r="693" spans="2:79" ht="15.75" customHeight="1">
      <c r="B693" s="117"/>
      <c r="D693" s="125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</row>
    <row r="694" spans="2:79" ht="15.75" customHeight="1">
      <c r="B694" s="117"/>
      <c r="D694" s="125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</row>
    <row r="695" spans="2:79" ht="15.75" customHeight="1">
      <c r="B695" s="117"/>
      <c r="D695" s="125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</row>
    <row r="696" spans="2:79" ht="15.75" customHeight="1">
      <c r="B696" s="117"/>
      <c r="D696" s="125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</row>
    <row r="697" spans="2:79" ht="15.75" customHeight="1">
      <c r="B697" s="117"/>
      <c r="D697" s="125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</row>
    <row r="698" spans="2:79" ht="15.75" customHeight="1">
      <c r="B698" s="117"/>
      <c r="D698" s="125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</row>
    <row r="699" spans="2:79" ht="15.75" customHeight="1">
      <c r="B699" s="117"/>
      <c r="D699" s="125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</row>
    <row r="700" spans="2:79" ht="15.75" customHeight="1">
      <c r="B700" s="117"/>
      <c r="D700" s="125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</row>
    <row r="701" spans="2:79" ht="15.75" customHeight="1">
      <c r="B701" s="117"/>
      <c r="D701" s="125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</row>
    <row r="702" spans="2:79" ht="15.75" customHeight="1">
      <c r="B702" s="117"/>
      <c r="D702" s="125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</row>
    <row r="703" spans="2:79" ht="15.75" customHeight="1">
      <c r="B703" s="117"/>
      <c r="D703" s="125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</row>
    <row r="704" spans="2:79" ht="15.75" customHeight="1">
      <c r="B704" s="117"/>
      <c r="D704" s="125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</row>
    <row r="705" spans="2:79" ht="15.75" customHeight="1">
      <c r="B705" s="117"/>
      <c r="D705" s="125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</row>
    <row r="706" spans="2:79" ht="15.75" customHeight="1">
      <c r="B706" s="117"/>
      <c r="D706" s="125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</row>
    <row r="707" spans="2:79" ht="15.75" customHeight="1">
      <c r="B707" s="117"/>
      <c r="D707" s="125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</row>
    <row r="708" spans="2:79" ht="15.75" customHeight="1">
      <c r="B708" s="117"/>
      <c r="D708" s="125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</row>
    <row r="709" spans="2:79" ht="15.75" customHeight="1">
      <c r="B709" s="117"/>
      <c r="D709" s="125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</row>
    <row r="710" spans="2:79" ht="15.75" customHeight="1">
      <c r="B710" s="117"/>
      <c r="D710" s="125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</row>
    <row r="711" spans="2:79" ht="15.75" customHeight="1">
      <c r="B711" s="117"/>
      <c r="D711" s="125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</row>
    <row r="712" spans="2:79" ht="15.75" customHeight="1">
      <c r="B712" s="117"/>
      <c r="D712" s="125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</row>
    <row r="713" spans="2:79" ht="15.75" customHeight="1">
      <c r="B713" s="117"/>
      <c r="D713" s="125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</row>
    <row r="714" spans="2:79" ht="15.75" customHeight="1">
      <c r="B714" s="117"/>
      <c r="D714" s="125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</row>
    <row r="715" spans="2:79" ht="15.75" customHeight="1">
      <c r="B715" s="117"/>
      <c r="D715" s="125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</row>
    <row r="716" spans="2:79" ht="15.75" customHeight="1">
      <c r="B716" s="117"/>
      <c r="D716" s="125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</row>
    <row r="717" spans="2:79" ht="15.75" customHeight="1">
      <c r="B717" s="117"/>
      <c r="D717" s="125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</row>
    <row r="718" spans="2:79" ht="15.75" customHeight="1">
      <c r="B718" s="117"/>
      <c r="D718" s="125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</row>
    <row r="719" spans="2:79" ht="15.75" customHeight="1">
      <c r="B719" s="117"/>
      <c r="D719" s="125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</row>
    <row r="720" spans="2:79" ht="15.75" customHeight="1">
      <c r="B720" s="117"/>
      <c r="D720" s="125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</row>
    <row r="721" spans="2:79" ht="15.75" customHeight="1">
      <c r="B721" s="117"/>
      <c r="D721" s="125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</row>
    <row r="722" spans="2:79" ht="15.75" customHeight="1">
      <c r="B722" s="117"/>
      <c r="D722" s="125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</row>
    <row r="723" spans="2:79" ht="15.75" customHeight="1">
      <c r="B723" s="117"/>
      <c r="D723" s="125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</row>
    <row r="724" spans="2:79" ht="15.75" customHeight="1">
      <c r="B724" s="117"/>
      <c r="D724" s="125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</row>
    <row r="725" spans="2:79" ht="15.75" customHeight="1">
      <c r="B725" s="117"/>
      <c r="D725" s="125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</row>
    <row r="726" spans="2:79" ht="15.75" customHeight="1">
      <c r="B726" s="117"/>
      <c r="D726" s="125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</row>
    <row r="727" spans="2:79" ht="15.75" customHeight="1">
      <c r="B727" s="117"/>
      <c r="D727" s="125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</row>
    <row r="728" spans="2:79" ht="15.75" customHeight="1">
      <c r="B728" s="117"/>
      <c r="D728" s="125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</row>
    <row r="729" spans="2:79" ht="15.75" customHeight="1">
      <c r="B729" s="117"/>
      <c r="D729" s="125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</row>
    <row r="730" spans="2:79" ht="15.75" customHeight="1">
      <c r="B730" s="117"/>
      <c r="D730" s="125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</row>
    <row r="731" spans="2:79" ht="15.75" customHeight="1">
      <c r="B731" s="117"/>
      <c r="D731" s="125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</row>
    <row r="732" spans="2:79" ht="15.75" customHeight="1">
      <c r="B732" s="117"/>
      <c r="D732" s="125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</row>
    <row r="733" spans="2:79" ht="15.75" customHeight="1">
      <c r="B733" s="117"/>
      <c r="D733" s="125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</row>
    <row r="734" spans="2:79" ht="15.75" customHeight="1">
      <c r="B734" s="117"/>
      <c r="D734" s="125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</row>
    <row r="735" spans="2:79" ht="15.75" customHeight="1">
      <c r="B735" s="117"/>
      <c r="D735" s="125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</row>
    <row r="736" spans="2:79" ht="15.75" customHeight="1">
      <c r="B736" s="117"/>
      <c r="D736" s="125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</row>
    <row r="737" spans="2:79" ht="15.75" customHeight="1">
      <c r="B737" s="117"/>
      <c r="D737" s="125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</row>
    <row r="738" spans="2:79" ht="15.75" customHeight="1">
      <c r="B738" s="117"/>
      <c r="D738" s="125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</row>
    <row r="739" spans="2:79" ht="15.75" customHeight="1">
      <c r="B739" s="117"/>
      <c r="D739" s="125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</row>
    <row r="740" spans="2:79" ht="15.75" customHeight="1">
      <c r="B740" s="117"/>
      <c r="D740" s="125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</row>
    <row r="741" spans="2:79" ht="15.75" customHeight="1">
      <c r="B741" s="117"/>
      <c r="D741" s="125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</row>
    <row r="742" spans="2:79" ht="15.75" customHeight="1">
      <c r="B742" s="117"/>
      <c r="D742" s="125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</row>
    <row r="743" spans="2:79" ht="15.75" customHeight="1">
      <c r="B743" s="117"/>
      <c r="D743" s="125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</row>
    <row r="744" spans="2:79" ht="15.75" customHeight="1">
      <c r="B744" s="117"/>
      <c r="D744" s="125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</row>
    <row r="745" spans="2:79" ht="15.75" customHeight="1">
      <c r="B745" s="117"/>
      <c r="D745" s="125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</row>
    <row r="746" spans="2:79" ht="15.75" customHeight="1">
      <c r="B746" s="117"/>
      <c r="D746" s="125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</row>
    <row r="747" spans="2:79" ht="15.75" customHeight="1">
      <c r="B747" s="117"/>
      <c r="D747" s="125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</row>
    <row r="748" spans="2:79" ht="15.75" customHeight="1">
      <c r="B748" s="117"/>
      <c r="D748" s="125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</row>
    <row r="749" spans="2:79" ht="15.75" customHeight="1">
      <c r="B749" s="117"/>
      <c r="D749" s="125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</row>
    <row r="750" spans="2:79" ht="15.75" customHeight="1">
      <c r="B750" s="117"/>
      <c r="D750" s="125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</row>
    <row r="751" spans="2:79" ht="15.75" customHeight="1">
      <c r="B751" s="117"/>
      <c r="D751" s="125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</row>
    <row r="752" spans="2:79" ht="15.75" customHeight="1">
      <c r="B752" s="117"/>
      <c r="D752" s="125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</row>
    <row r="753" spans="2:79" ht="15.75" customHeight="1">
      <c r="B753" s="117"/>
      <c r="D753" s="125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</row>
    <row r="754" spans="2:79" ht="15.75" customHeight="1">
      <c r="B754" s="117"/>
      <c r="D754" s="125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</row>
    <row r="755" spans="2:79" ht="15.75" customHeight="1">
      <c r="B755" s="117"/>
      <c r="D755" s="125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</row>
    <row r="756" spans="2:79" ht="15.75" customHeight="1">
      <c r="B756" s="117"/>
      <c r="D756" s="125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</row>
    <row r="757" spans="2:79" ht="15.75" customHeight="1">
      <c r="B757" s="117"/>
      <c r="D757" s="125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</row>
    <row r="758" spans="2:79" ht="15.75" customHeight="1">
      <c r="B758" s="117"/>
      <c r="D758" s="125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</row>
    <row r="759" spans="2:79" ht="15.75" customHeight="1">
      <c r="B759" s="117"/>
      <c r="D759" s="125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</row>
    <row r="760" spans="2:79" ht="15.75" customHeight="1">
      <c r="B760" s="117"/>
      <c r="D760" s="125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</row>
    <row r="761" spans="2:79" ht="15.75" customHeight="1">
      <c r="B761" s="117"/>
      <c r="D761" s="125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</row>
    <row r="762" spans="2:79" ht="15.75" customHeight="1">
      <c r="B762" s="117"/>
      <c r="D762" s="125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</row>
    <row r="763" spans="2:79" ht="15.75" customHeight="1">
      <c r="B763" s="117"/>
      <c r="D763" s="125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</row>
    <row r="764" spans="2:79" ht="15.75" customHeight="1">
      <c r="B764" s="117"/>
      <c r="D764" s="125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</row>
    <row r="765" spans="2:79" ht="15.75" customHeight="1">
      <c r="B765" s="117"/>
      <c r="D765" s="125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</row>
    <row r="766" spans="2:79" ht="15.75" customHeight="1">
      <c r="B766" s="117"/>
      <c r="D766" s="125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</row>
    <row r="767" spans="2:79" ht="15.75" customHeight="1">
      <c r="B767" s="117"/>
      <c r="D767" s="125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</row>
    <row r="768" spans="2:79" ht="15.75" customHeight="1">
      <c r="B768" s="117"/>
      <c r="D768" s="125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</row>
    <row r="769" spans="2:79" ht="15.75" customHeight="1">
      <c r="B769" s="117"/>
      <c r="D769" s="125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</row>
    <row r="770" spans="2:79" ht="15.75" customHeight="1">
      <c r="B770" s="117"/>
      <c r="D770" s="125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</row>
    <row r="771" spans="2:79" ht="15.75" customHeight="1">
      <c r="B771" s="117"/>
      <c r="D771" s="125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</row>
    <row r="772" spans="2:79" ht="15.75" customHeight="1">
      <c r="B772" s="117"/>
      <c r="D772" s="125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</row>
    <row r="773" spans="2:79" ht="15.75" customHeight="1">
      <c r="B773" s="117"/>
      <c r="D773" s="125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</row>
    <row r="774" spans="2:79" ht="15.75" customHeight="1">
      <c r="B774" s="117"/>
      <c r="D774" s="125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</row>
    <row r="775" spans="2:79" ht="15.75" customHeight="1">
      <c r="B775" s="117"/>
      <c r="D775" s="125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</row>
    <row r="776" spans="2:79" ht="15.75" customHeight="1">
      <c r="B776" s="117"/>
      <c r="D776" s="125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</row>
    <row r="777" spans="2:79" ht="15.75" customHeight="1">
      <c r="B777" s="117"/>
      <c r="D777" s="125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</row>
    <row r="778" spans="2:79" ht="15.75" customHeight="1">
      <c r="B778" s="117"/>
      <c r="D778" s="125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</row>
    <row r="779" spans="2:79" ht="15.75" customHeight="1">
      <c r="B779" s="117"/>
      <c r="D779" s="125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</row>
    <row r="780" spans="2:79" ht="15.75" customHeight="1">
      <c r="B780" s="117"/>
      <c r="D780" s="125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</row>
    <row r="781" spans="2:79" ht="15.75" customHeight="1">
      <c r="B781" s="117"/>
      <c r="D781" s="125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</row>
    <row r="782" spans="2:79" ht="15.75" customHeight="1">
      <c r="B782" s="117"/>
      <c r="D782" s="125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</row>
    <row r="783" spans="2:79" ht="15.75" customHeight="1">
      <c r="B783" s="117"/>
      <c r="D783" s="125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</row>
    <row r="784" spans="2:79" ht="15.75" customHeight="1">
      <c r="B784" s="117"/>
      <c r="D784" s="125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</row>
    <row r="785" spans="2:79" ht="15.75" customHeight="1">
      <c r="B785" s="117"/>
      <c r="D785" s="125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</row>
    <row r="786" spans="2:79" ht="15.75" customHeight="1">
      <c r="B786" s="117"/>
      <c r="D786" s="125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</row>
    <row r="787" spans="2:79" ht="15.75" customHeight="1">
      <c r="B787" s="117"/>
      <c r="D787" s="125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</row>
    <row r="788" spans="2:79" ht="15.75" customHeight="1">
      <c r="B788" s="117"/>
      <c r="D788" s="125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</row>
    <row r="789" spans="2:79" ht="15.75" customHeight="1">
      <c r="B789" s="117"/>
      <c r="D789" s="125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</row>
    <row r="790" spans="2:79" ht="15.75" customHeight="1">
      <c r="B790" s="117"/>
      <c r="D790" s="125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</row>
    <row r="791" spans="2:79" ht="15.75" customHeight="1">
      <c r="B791" s="117"/>
      <c r="D791" s="125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</row>
    <row r="792" spans="2:79" ht="15.75" customHeight="1">
      <c r="B792" s="117"/>
      <c r="D792" s="125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</row>
    <row r="793" spans="2:79" ht="15.75" customHeight="1">
      <c r="B793" s="117"/>
      <c r="D793" s="125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</row>
    <row r="794" spans="2:79" ht="15.75" customHeight="1">
      <c r="B794" s="117"/>
      <c r="D794" s="125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</row>
    <row r="795" spans="2:79" ht="15.75" customHeight="1">
      <c r="B795" s="117"/>
      <c r="D795" s="125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</row>
    <row r="796" spans="2:79" ht="15.75" customHeight="1">
      <c r="B796" s="117"/>
      <c r="D796" s="125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</row>
    <row r="797" spans="2:79" ht="15.75" customHeight="1">
      <c r="B797" s="117"/>
      <c r="D797" s="125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</row>
    <row r="798" spans="2:79" ht="15.75" customHeight="1">
      <c r="B798" s="117"/>
      <c r="D798" s="125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</row>
    <row r="799" spans="2:79" ht="15.75" customHeight="1">
      <c r="B799" s="117"/>
      <c r="D799" s="125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</row>
    <row r="800" spans="2:79" ht="15.75" customHeight="1">
      <c r="B800" s="117"/>
      <c r="D800" s="125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</row>
    <row r="801" spans="2:79" ht="15.75" customHeight="1">
      <c r="B801" s="117"/>
      <c r="D801" s="125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</row>
    <row r="802" spans="2:79" ht="15.75" customHeight="1">
      <c r="B802" s="117"/>
      <c r="D802" s="125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</row>
    <row r="803" spans="2:79" ht="15.75" customHeight="1">
      <c r="B803" s="117"/>
      <c r="D803" s="125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</row>
    <row r="804" spans="2:79" ht="15.75" customHeight="1">
      <c r="B804" s="117"/>
      <c r="D804" s="125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</row>
    <row r="805" spans="2:79" ht="15.75" customHeight="1">
      <c r="B805" s="117"/>
      <c r="D805" s="125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</row>
    <row r="806" spans="2:79" ht="15.75" customHeight="1">
      <c r="B806" s="117"/>
      <c r="D806" s="125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</row>
    <row r="807" spans="2:79" ht="15.75" customHeight="1">
      <c r="B807" s="117"/>
      <c r="D807" s="125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</row>
    <row r="808" spans="2:79" ht="15.75" customHeight="1">
      <c r="B808" s="117"/>
      <c r="D808" s="125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</row>
    <row r="809" spans="2:79" ht="15.75" customHeight="1">
      <c r="B809" s="117"/>
      <c r="D809" s="125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</row>
    <row r="810" spans="2:79" ht="15.75" customHeight="1">
      <c r="B810" s="117"/>
      <c r="D810" s="125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</row>
    <row r="811" spans="2:79" ht="15.75" customHeight="1">
      <c r="B811" s="117"/>
      <c r="D811" s="125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</row>
    <row r="812" spans="2:79" ht="15.75" customHeight="1">
      <c r="B812" s="117"/>
      <c r="D812" s="125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</row>
    <row r="813" spans="2:79" ht="15.75" customHeight="1">
      <c r="B813" s="117"/>
      <c r="D813" s="125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</row>
    <row r="814" spans="2:79" ht="15.75" customHeight="1">
      <c r="B814" s="117"/>
      <c r="D814" s="125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</row>
    <row r="815" spans="2:79" ht="15.75" customHeight="1">
      <c r="B815" s="117"/>
      <c r="D815" s="125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</row>
    <row r="816" spans="2:79" ht="15.75" customHeight="1">
      <c r="B816" s="117"/>
      <c r="D816" s="125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</row>
    <row r="817" spans="2:79" ht="15.75" customHeight="1">
      <c r="B817" s="117"/>
      <c r="D817" s="125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</row>
    <row r="818" spans="2:79" ht="15.75" customHeight="1">
      <c r="B818" s="117"/>
      <c r="D818" s="125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</row>
    <row r="819" spans="2:79" ht="15.75" customHeight="1">
      <c r="B819" s="117"/>
      <c r="D819" s="125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</row>
    <row r="820" spans="2:79" ht="15.75" customHeight="1">
      <c r="B820" s="117"/>
      <c r="D820" s="125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</row>
    <row r="821" spans="2:79" ht="15.75" customHeight="1">
      <c r="B821" s="117"/>
      <c r="D821" s="125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</row>
    <row r="822" spans="2:79" ht="15.75" customHeight="1">
      <c r="B822" s="117"/>
      <c r="D822" s="125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</row>
    <row r="823" spans="2:79" ht="15.75" customHeight="1">
      <c r="B823" s="117"/>
      <c r="D823" s="125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</row>
    <row r="824" spans="2:79" ht="15.75" customHeight="1">
      <c r="B824" s="117"/>
      <c r="D824" s="125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</row>
    <row r="825" spans="2:79" ht="15.75" customHeight="1">
      <c r="B825" s="117"/>
      <c r="D825" s="125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</row>
    <row r="826" spans="2:79" ht="15.75" customHeight="1">
      <c r="B826" s="117"/>
      <c r="D826" s="125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</row>
    <row r="827" spans="2:79" ht="15.75" customHeight="1">
      <c r="B827" s="117"/>
      <c r="D827" s="125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</row>
    <row r="828" spans="2:79" ht="15.75" customHeight="1">
      <c r="B828" s="117"/>
      <c r="D828" s="125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</row>
    <row r="829" spans="2:79" ht="15.75" customHeight="1">
      <c r="B829" s="117"/>
      <c r="D829" s="125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</row>
    <row r="830" spans="2:79" ht="15.75" customHeight="1">
      <c r="B830" s="117"/>
      <c r="D830" s="125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</row>
    <row r="831" spans="2:79" ht="15.75" customHeight="1">
      <c r="B831" s="117"/>
      <c r="D831" s="125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</row>
    <row r="832" spans="2:79" ht="15.75" customHeight="1">
      <c r="B832" s="117"/>
      <c r="D832" s="125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</row>
    <row r="833" spans="2:79" ht="15.75" customHeight="1">
      <c r="B833" s="117"/>
      <c r="D833" s="125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</row>
    <row r="834" spans="2:79" ht="15.75" customHeight="1">
      <c r="B834" s="117"/>
      <c r="D834" s="125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</row>
    <row r="835" spans="2:79" ht="15.75" customHeight="1">
      <c r="B835" s="117"/>
      <c r="D835" s="125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</row>
    <row r="836" spans="2:79" ht="15.75" customHeight="1">
      <c r="B836" s="117"/>
      <c r="D836" s="125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</row>
    <row r="837" spans="2:79" ht="15.75" customHeight="1">
      <c r="B837" s="117"/>
      <c r="D837" s="125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</row>
    <row r="838" spans="2:79" ht="15.75" customHeight="1">
      <c r="B838" s="117"/>
      <c r="D838" s="125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</row>
    <row r="839" spans="2:79" ht="15.75" customHeight="1">
      <c r="B839" s="117"/>
      <c r="D839" s="125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</row>
    <row r="840" spans="2:79" ht="15.75" customHeight="1">
      <c r="B840" s="117"/>
      <c r="D840" s="125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</row>
    <row r="841" spans="2:79" ht="15.75" customHeight="1">
      <c r="B841" s="117"/>
      <c r="D841" s="125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</row>
    <row r="842" spans="2:79" ht="15.75" customHeight="1">
      <c r="B842" s="117"/>
      <c r="D842" s="125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</row>
    <row r="843" spans="2:79" ht="15.75" customHeight="1">
      <c r="B843" s="117"/>
      <c r="D843" s="125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</row>
    <row r="844" spans="2:79" ht="15.75" customHeight="1">
      <c r="B844" s="117"/>
      <c r="D844" s="125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</row>
    <row r="845" spans="2:79" ht="15.75" customHeight="1">
      <c r="B845" s="117"/>
      <c r="D845" s="125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</row>
    <row r="846" spans="2:79" ht="15.75" customHeight="1">
      <c r="B846" s="117"/>
      <c r="D846" s="125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</row>
    <row r="847" spans="2:79" ht="15.75" customHeight="1">
      <c r="B847" s="117"/>
      <c r="D847" s="125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</row>
    <row r="848" spans="2:79" ht="15.75" customHeight="1">
      <c r="B848" s="117"/>
      <c r="D848" s="125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</row>
    <row r="849" spans="2:79" ht="15.75" customHeight="1">
      <c r="B849" s="117"/>
      <c r="D849" s="125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</row>
    <row r="850" spans="2:79" ht="15.75" customHeight="1">
      <c r="B850" s="117"/>
      <c r="D850" s="125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</row>
    <row r="851" spans="2:79" ht="15.75" customHeight="1">
      <c r="B851" s="117"/>
      <c r="D851" s="125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</row>
    <row r="852" spans="2:79" ht="15.75" customHeight="1">
      <c r="B852" s="117"/>
      <c r="D852" s="125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</row>
    <row r="853" spans="2:79" ht="15.75" customHeight="1">
      <c r="B853" s="117"/>
      <c r="D853" s="125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</row>
    <row r="854" spans="2:79" ht="15.75" customHeight="1">
      <c r="B854" s="117"/>
      <c r="D854" s="125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</row>
    <row r="855" spans="2:79" ht="15.75" customHeight="1">
      <c r="B855" s="117"/>
      <c r="D855" s="125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</row>
    <row r="856" spans="2:79" ht="15.75" customHeight="1">
      <c r="B856" s="117"/>
      <c r="D856" s="125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</row>
    <row r="857" spans="2:79" ht="15.75" customHeight="1">
      <c r="B857" s="117"/>
      <c r="D857" s="125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</row>
    <row r="858" spans="2:79" ht="15.75" customHeight="1">
      <c r="B858" s="117"/>
      <c r="D858" s="125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</row>
    <row r="859" spans="2:79" ht="15.75" customHeight="1">
      <c r="B859" s="117"/>
      <c r="D859" s="125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</row>
    <row r="860" spans="2:79" ht="15.75" customHeight="1">
      <c r="B860" s="117"/>
      <c r="D860" s="125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</row>
    <row r="861" spans="2:79" ht="15.75" customHeight="1">
      <c r="B861" s="117"/>
      <c r="D861" s="125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</row>
    <row r="862" spans="2:79" ht="15.75" customHeight="1">
      <c r="B862" s="117"/>
      <c r="D862" s="125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</row>
    <row r="863" spans="2:79" ht="15.75" customHeight="1">
      <c r="B863" s="117"/>
      <c r="D863" s="125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</row>
    <row r="864" spans="2:79" ht="15.75" customHeight="1">
      <c r="B864" s="117"/>
      <c r="D864" s="125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</row>
    <row r="865" spans="2:79" ht="15.75" customHeight="1">
      <c r="B865" s="117"/>
      <c r="D865" s="125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</row>
    <row r="866" spans="2:79" ht="15.75" customHeight="1">
      <c r="B866" s="117"/>
      <c r="D866" s="125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</row>
    <row r="867" spans="2:79" ht="15.75" customHeight="1">
      <c r="B867" s="117"/>
      <c r="D867" s="125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</row>
    <row r="868" spans="2:79" ht="15.75" customHeight="1">
      <c r="B868" s="117"/>
      <c r="D868" s="125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</row>
    <row r="869" spans="2:79" ht="15.75" customHeight="1">
      <c r="B869" s="117"/>
      <c r="D869" s="125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</row>
    <row r="870" spans="2:79" ht="15.75" customHeight="1">
      <c r="B870" s="117"/>
      <c r="D870" s="125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</row>
    <row r="871" spans="2:79" ht="15.75" customHeight="1">
      <c r="B871" s="117"/>
      <c r="D871" s="125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</row>
    <row r="872" spans="2:79" ht="15.75" customHeight="1">
      <c r="B872" s="117"/>
      <c r="D872" s="125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</row>
    <row r="873" spans="2:79" ht="15.75" customHeight="1">
      <c r="B873" s="117"/>
      <c r="D873" s="125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</row>
    <row r="874" spans="2:79" ht="15.75" customHeight="1">
      <c r="B874" s="117"/>
      <c r="D874" s="125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</row>
    <row r="875" spans="2:79" ht="15.75" customHeight="1">
      <c r="B875" s="117"/>
      <c r="D875" s="125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</row>
    <row r="876" spans="2:79" ht="15.75" customHeight="1">
      <c r="B876" s="117"/>
      <c r="D876" s="125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</row>
    <row r="877" spans="2:79" ht="15.75" customHeight="1">
      <c r="B877" s="117"/>
      <c r="D877" s="125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</row>
    <row r="878" spans="2:79" ht="15.75" customHeight="1">
      <c r="B878" s="117"/>
      <c r="D878" s="125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</row>
    <row r="879" spans="2:79" ht="15.75" customHeight="1">
      <c r="B879" s="117"/>
      <c r="D879" s="125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</row>
    <row r="880" spans="2:79" ht="15.75" customHeight="1">
      <c r="B880" s="117"/>
      <c r="D880" s="125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</row>
    <row r="881" spans="2:79" ht="15.75" customHeight="1">
      <c r="B881" s="117"/>
      <c r="D881" s="125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</row>
    <row r="882" spans="2:79" ht="15.75" customHeight="1">
      <c r="B882" s="117"/>
      <c r="D882" s="125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</row>
    <row r="883" spans="2:79" ht="15.75" customHeight="1">
      <c r="B883" s="117"/>
      <c r="D883" s="125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</row>
    <row r="884" spans="2:79" ht="15.75" customHeight="1">
      <c r="B884" s="117"/>
      <c r="D884" s="125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</row>
    <row r="885" spans="2:79" ht="15.75" customHeight="1">
      <c r="B885" s="117"/>
      <c r="D885" s="125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</row>
    <row r="886" spans="2:79" ht="15.75" customHeight="1">
      <c r="B886" s="117"/>
      <c r="D886" s="125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</row>
    <row r="887" spans="2:79" ht="15.75" customHeight="1">
      <c r="B887" s="117"/>
      <c r="D887" s="125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</row>
    <row r="888" spans="2:79" ht="15.75" customHeight="1">
      <c r="B888" s="117"/>
      <c r="D888" s="125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</row>
    <row r="889" spans="2:79" ht="15.75" customHeight="1">
      <c r="B889" s="117"/>
      <c r="D889" s="125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</row>
    <row r="890" spans="2:79" ht="15.75" customHeight="1">
      <c r="B890" s="117"/>
      <c r="D890" s="125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</row>
    <row r="891" spans="2:79" ht="15.75" customHeight="1">
      <c r="B891" s="117"/>
      <c r="D891" s="125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</row>
    <row r="892" spans="2:79" ht="15.75" customHeight="1">
      <c r="B892" s="117"/>
      <c r="D892" s="125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</row>
    <row r="893" spans="2:79" ht="15.75" customHeight="1">
      <c r="B893" s="117"/>
      <c r="D893" s="125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</row>
    <row r="894" spans="2:79" ht="15.75" customHeight="1">
      <c r="B894" s="117"/>
      <c r="D894" s="125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</row>
    <row r="895" spans="2:79" ht="15.75" customHeight="1">
      <c r="B895" s="117"/>
      <c r="D895" s="125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</row>
    <row r="896" spans="2:79" ht="15.75" customHeight="1">
      <c r="B896" s="117"/>
      <c r="D896" s="125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</row>
    <row r="897" spans="2:79" ht="15.75" customHeight="1">
      <c r="B897" s="117"/>
      <c r="D897" s="125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</row>
    <row r="898" spans="2:79" ht="15.75" customHeight="1">
      <c r="B898" s="117"/>
      <c r="D898" s="125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</row>
    <row r="899" spans="2:79" ht="15.75" customHeight="1">
      <c r="B899" s="117"/>
      <c r="D899" s="125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</row>
    <row r="900" spans="2:79" ht="15.75" customHeight="1">
      <c r="B900" s="117"/>
      <c r="D900" s="125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</row>
    <row r="901" spans="2:79" ht="15.75" customHeight="1">
      <c r="B901" s="117"/>
      <c r="D901" s="125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</row>
    <row r="902" spans="2:79" ht="15.75" customHeight="1">
      <c r="B902" s="117"/>
      <c r="D902" s="125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</row>
    <row r="903" spans="2:79" ht="15.75" customHeight="1">
      <c r="B903" s="117"/>
      <c r="D903" s="125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</row>
    <row r="904" spans="2:79" ht="15.75" customHeight="1">
      <c r="B904" s="117"/>
      <c r="D904" s="125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</row>
    <row r="905" spans="2:79" ht="15.75" customHeight="1">
      <c r="B905" s="117"/>
      <c r="D905" s="125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</row>
    <row r="906" spans="2:79" ht="15.75" customHeight="1">
      <c r="B906" s="117"/>
      <c r="D906" s="125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</row>
    <row r="907" spans="2:79" ht="15.75" customHeight="1">
      <c r="B907" s="117"/>
      <c r="D907" s="125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</row>
    <row r="908" spans="2:79" ht="15.75" customHeight="1">
      <c r="B908" s="117"/>
      <c r="D908" s="125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</row>
    <row r="909" spans="2:79" ht="15.75" customHeight="1">
      <c r="B909" s="117"/>
      <c r="D909" s="125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</row>
    <row r="910" spans="2:79" ht="15.75" customHeight="1">
      <c r="B910" s="117"/>
      <c r="D910" s="125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</row>
    <row r="911" spans="2:79" ht="15.75" customHeight="1">
      <c r="B911" s="117"/>
      <c r="D911" s="125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</row>
    <row r="912" spans="2:79" ht="15.75" customHeight="1">
      <c r="B912" s="117"/>
      <c r="D912" s="125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</row>
    <row r="913" spans="2:79" ht="15.75" customHeight="1">
      <c r="B913" s="117"/>
      <c r="D913" s="125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</row>
    <row r="914" spans="2:79" ht="15.75" customHeight="1">
      <c r="B914" s="117"/>
      <c r="D914" s="125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</row>
    <row r="915" spans="2:79" ht="15.75" customHeight="1">
      <c r="B915" s="117"/>
      <c r="D915" s="125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</row>
    <row r="916" spans="2:79" ht="15.75" customHeight="1">
      <c r="B916" s="117"/>
      <c r="D916" s="125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</row>
    <row r="917" spans="2:79" ht="15.75" customHeight="1">
      <c r="B917" s="117"/>
      <c r="D917" s="125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</row>
    <row r="918" spans="2:79" ht="15.75" customHeight="1">
      <c r="B918" s="117"/>
      <c r="D918" s="125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</row>
    <row r="919" spans="2:79" ht="15.75" customHeight="1">
      <c r="B919" s="117"/>
      <c r="D919" s="125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</row>
    <row r="920" spans="2:79" ht="15.75" customHeight="1">
      <c r="B920" s="117"/>
      <c r="D920" s="125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</row>
    <row r="921" spans="2:79" ht="15.75" customHeight="1">
      <c r="B921" s="117"/>
      <c r="D921" s="125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</row>
    <row r="922" spans="2:79" ht="15.75" customHeight="1">
      <c r="B922" s="117"/>
      <c r="D922" s="125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</row>
    <row r="923" spans="2:79" ht="15.75" customHeight="1">
      <c r="B923" s="117"/>
      <c r="D923" s="125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</row>
    <row r="924" spans="2:79" ht="15.75" customHeight="1">
      <c r="B924" s="117"/>
      <c r="D924" s="125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</row>
    <row r="925" spans="2:79" ht="15.75" customHeight="1">
      <c r="B925" s="117"/>
      <c r="D925" s="125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</row>
    <row r="926" spans="2:79" ht="15.75" customHeight="1">
      <c r="B926" s="117"/>
      <c r="D926" s="125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</row>
    <row r="927" spans="2:79" ht="15.75" customHeight="1">
      <c r="B927" s="117"/>
      <c r="D927" s="125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</row>
    <row r="928" spans="2:79" ht="15.75" customHeight="1">
      <c r="B928" s="117"/>
      <c r="D928" s="125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</row>
    <row r="929" spans="2:79" ht="15.75" customHeight="1">
      <c r="B929" s="117"/>
      <c r="D929" s="125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</row>
    <row r="930" spans="2:79" ht="15.75" customHeight="1">
      <c r="B930" s="117"/>
      <c r="D930" s="125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</row>
    <row r="931" spans="2:79" ht="15.75" customHeight="1">
      <c r="B931" s="117"/>
      <c r="D931" s="125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</row>
    <row r="932" spans="2:79" ht="15.75" customHeight="1">
      <c r="B932" s="117"/>
      <c r="D932" s="125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</row>
    <row r="933" spans="2:79" ht="15.75" customHeight="1">
      <c r="B933" s="117"/>
      <c r="D933" s="125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</row>
    <row r="934" spans="2:79" ht="15.75" customHeight="1">
      <c r="B934" s="117"/>
      <c r="D934" s="125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</row>
    <row r="935" spans="2:79" ht="15.75" customHeight="1">
      <c r="B935" s="117"/>
      <c r="D935" s="125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</row>
    <row r="936" spans="2:79" ht="15.75" customHeight="1">
      <c r="B936" s="117"/>
      <c r="D936" s="125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</row>
    <row r="937" spans="2:79" ht="15.75" customHeight="1">
      <c r="B937" s="117"/>
      <c r="D937" s="125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</row>
    <row r="938" spans="2:79" ht="15.75" customHeight="1">
      <c r="B938" s="117"/>
      <c r="D938" s="125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</row>
    <row r="939" spans="2:79" ht="15.75" customHeight="1">
      <c r="B939" s="117"/>
      <c r="D939" s="125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</row>
    <row r="940" spans="2:79" ht="15.75" customHeight="1">
      <c r="B940" s="117"/>
      <c r="D940" s="125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</row>
    <row r="941" spans="2:79" ht="15.75" customHeight="1">
      <c r="B941" s="117"/>
      <c r="D941" s="125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</row>
    <row r="942" spans="2:79" ht="15.75" customHeight="1">
      <c r="B942" s="117"/>
      <c r="D942" s="125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</row>
    <row r="943" spans="2:79" ht="15.75" customHeight="1">
      <c r="B943" s="117"/>
      <c r="D943" s="125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</row>
    <row r="944" spans="2:79" ht="15.75" customHeight="1">
      <c r="B944" s="117"/>
      <c r="D944" s="125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</row>
    <row r="945" spans="2:79" ht="15.75" customHeight="1">
      <c r="B945" s="117"/>
      <c r="D945" s="125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</row>
    <row r="946" spans="2:79" ht="15.75" customHeight="1">
      <c r="B946" s="117"/>
      <c r="D946" s="125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</row>
    <row r="947" spans="2:79" ht="15.75" customHeight="1">
      <c r="B947" s="117"/>
      <c r="D947" s="125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</row>
    <row r="948" spans="2:79" ht="15.75" customHeight="1">
      <c r="B948" s="117"/>
      <c r="D948" s="125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</row>
    <row r="949" spans="2:79" ht="15.75" customHeight="1">
      <c r="B949" s="117"/>
      <c r="D949" s="125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</row>
    <row r="950" spans="2:79" ht="15.75" customHeight="1">
      <c r="B950" s="117"/>
      <c r="D950" s="125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</row>
    <row r="951" spans="2:79" ht="15.75" customHeight="1">
      <c r="B951" s="117"/>
      <c r="D951" s="125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</row>
    <row r="952" spans="2:79" ht="15.75" customHeight="1">
      <c r="B952" s="117"/>
      <c r="D952" s="125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</row>
    <row r="953" spans="2:79" ht="15.75" customHeight="1">
      <c r="B953" s="117"/>
      <c r="D953" s="125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</row>
    <row r="954" spans="2:79" ht="15.75" customHeight="1">
      <c r="B954" s="117"/>
      <c r="D954" s="125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</row>
    <row r="955" spans="2:79" ht="15.75" customHeight="1">
      <c r="B955" s="117"/>
      <c r="D955" s="125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</row>
    <row r="956" spans="2:79" ht="15.75" customHeight="1">
      <c r="B956" s="117"/>
      <c r="D956" s="125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</row>
    <row r="957" spans="2:79" ht="15.75" customHeight="1">
      <c r="B957" s="117"/>
      <c r="D957" s="125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</row>
    <row r="958" spans="2:79" ht="15.75" customHeight="1">
      <c r="B958" s="117"/>
      <c r="D958" s="125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</row>
    <row r="959" spans="2:79" ht="15.75" customHeight="1">
      <c r="B959" s="117"/>
      <c r="D959" s="125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</row>
    <row r="960" spans="2:79" ht="15.75" customHeight="1">
      <c r="B960" s="117"/>
      <c r="D960" s="125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</row>
    <row r="961" spans="2:79" ht="15.75" customHeight="1">
      <c r="B961" s="117"/>
      <c r="D961" s="125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</row>
    <row r="962" spans="2:79" ht="15.75" customHeight="1">
      <c r="B962" s="117"/>
      <c r="D962" s="125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</row>
    <row r="963" spans="2:79" ht="15.75" customHeight="1">
      <c r="B963" s="117"/>
      <c r="D963" s="125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</row>
    <row r="964" spans="2:79" ht="15.75" customHeight="1">
      <c r="B964" s="117"/>
      <c r="D964" s="125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</row>
    <row r="965" spans="2:79" ht="15.75" customHeight="1">
      <c r="B965" s="117"/>
      <c r="D965" s="125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</row>
    <row r="966" spans="2:79" ht="15.75" customHeight="1">
      <c r="B966" s="117"/>
      <c r="D966" s="125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</row>
    <row r="967" spans="2:79" ht="15.75" customHeight="1">
      <c r="B967" s="117"/>
      <c r="D967" s="125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</row>
    <row r="968" spans="2:79" ht="15.75" customHeight="1">
      <c r="B968" s="117"/>
      <c r="D968" s="125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</row>
    <row r="969" spans="2:79" ht="15.75" customHeight="1">
      <c r="B969" s="117"/>
      <c r="D969" s="125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</row>
    <row r="970" spans="2:79" ht="15.75" customHeight="1">
      <c r="B970" s="117"/>
      <c r="D970" s="125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</row>
    <row r="971" spans="2:79" ht="15.75" customHeight="1">
      <c r="B971" s="117"/>
      <c r="D971" s="125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</row>
    <row r="972" spans="2:79" ht="15.75" customHeight="1">
      <c r="B972" s="117"/>
      <c r="D972" s="125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</row>
    <row r="973" spans="2:79" ht="15.75" customHeight="1">
      <c r="B973" s="117"/>
      <c r="D973" s="125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</row>
    <row r="974" spans="2:79" ht="15.75" customHeight="1">
      <c r="B974" s="117"/>
      <c r="D974" s="125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</row>
    <row r="975" spans="2:79" ht="15.75" customHeight="1">
      <c r="B975" s="117"/>
      <c r="D975" s="125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</row>
    <row r="976" spans="2:79" ht="15.75" customHeight="1">
      <c r="B976" s="117"/>
      <c r="D976" s="125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</row>
    <row r="977" spans="2:79" ht="15.75" customHeight="1">
      <c r="B977" s="117"/>
      <c r="D977" s="125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</row>
    <row r="978" spans="2:79" ht="15.75" customHeight="1">
      <c r="B978" s="117"/>
      <c r="D978" s="125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</row>
    <row r="979" spans="2:79" ht="15.75" customHeight="1">
      <c r="B979" s="117"/>
      <c r="D979" s="125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</row>
    <row r="980" spans="2:79" ht="15.75" customHeight="1">
      <c r="B980" s="117"/>
      <c r="D980" s="125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</row>
    <row r="981" spans="2:79" ht="15.75" customHeight="1">
      <c r="B981" s="117"/>
      <c r="D981" s="125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</row>
    <row r="982" spans="2:79" ht="15.75" customHeight="1">
      <c r="B982" s="117"/>
      <c r="D982" s="125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</row>
    <row r="983" spans="2:79" ht="15.75" customHeight="1">
      <c r="B983" s="117"/>
      <c r="D983" s="125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</row>
    <row r="984" spans="2:79" ht="15.75" customHeight="1">
      <c r="B984" s="117"/>
      <c r="D984" s="125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</row>
    <row r="985" spans="2:79" ht="15.75" customHeight="1">
      <c r="B985" s="117"/>
      <c r="D985" s="125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</row>
    <row r="986" spans="2:79" ht="15.75" customHeight="1">
      <c r="B986" s="117"/>
      <c r="D986" s="125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</row>
    <row r="987" spans="2:79" ht="15.75" customHeight="1">
      <c r="B987" s="117"/>
      <c r="D987" s="125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</row>
    <row r="988" spans="2:79" ht="15.75" customHeight="1">
      <c r="B988" s="117"/>
      <c r="D988" s="125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</row>
    <row r="989" spans="2:79" ht="15.75" customHeight="1">
      <c r="B989" s="117"/>
      <c r="D989" s="125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</row>
    <row r="990" spans="2:79" ht="15.75" customHeight="1">
      <c r="B990" s="117"/>
      <c r="D990" s="125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</row>
    <row r="991" spans="2:79" ht="15.75" customHeight="1">
      <c r="B991" s="117"/>
      <c r="D991" s="125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</row>
    <row r="992" spans="2:79" ht="15.75" customHeight="1">
      <c r="B992" s="117"/>
      <c r="D992" s="125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</row>
    <row r="993" spans="2:79" ht="15.75" customHeight="1">
      <c r="B993" s="117"/>
      <c r="D993" s="125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</row>
    <row r="994" spans="2:79" ht="15.75" customHeight="1">
      <c r="B994" s="117"/>
      <c r="D994" s="125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</row>
    <row r="995" spans="2:79" ht="15.75" customHeight="1">
      <c r="B995" s="117"/>
      <c r="D995" s="125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</row>
    <row r="996" spans="2:79" ht="15.75" customHeight="1">
      <c r="B996" s="117"/>
      <c r="D996" s="125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</row>
    <row r="997" spans="2:79" ht="15.75" customHeight="1">
      <c r="B997" s="117"/>
      <c r="D997" s="125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</row>
    <row r="998" spans="2:79" ht="15.75" customHeight="1">
      <c r="B998" s="117"/>
      <c r="D998" s="125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</row>
    <row r="999" spans="2:79" ht="15.75" customHeight="1">
      <c r="B999" s="117"/>
      <c r="D999" s="125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</row>
    <row r="1000" spans="2:79" ht="15.75" customHeight="1">
      <c r="B1000" s="117"/>
      <c r="D1000" s="125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</row>
    <row r="1001" spans="2:79" ht="15.75" customHeight="1">
      <c r="B1001" s="117"/>
      <c r="D1001" s="125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</row>
    <row r="1002" spans="2:79" ht="15.75" customHeight="1">
      <c r="B1002" s="117"/>
      <c r="D1002" s="125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</row>
    <row r="1003" spans="2:79" ht="15.75" customHeight="1">
      <c r="B1003" s="117"/>
      <c r="D1003" s="125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</row>
    <row r="1004" spans="2:79" ht="15.75" customHeight="1">
      <c r="B1004" s="117"/>
      <c r="D1004" s="125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</row>
    <row r="1005" spans="2:79" ht="15.75" customHeight="1">
      <c r="B1005" s="117"/>
      <c r="D1005" s="125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</row>
    <row r="1006" spans="2:79" ht="15.75" customHeight="1">
      <c r="B1006" s="117"/>
      <c r="D1006" s="125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</row>
    <row r="1007" spans="2:79" ht="15.75" customHeight="1">
      <c r="B1007" s="117"/>
      <c r="D1007" s="125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</row>
    <row r="1008" spans="2:79" ht="15.75" customHeight="1">
      <c r="B1008" s="117"/>
      <c r="D1008" s="125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</row>
    <row r="1009" spans="2:79" ht="15.75" customHeight="1">
      <c r="B1009" s="117"/>
      <c r="D1009" s="125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</row>
    <row r="1010" spans="2:79" ht="15.75" customHeight="1">
      <c r="B1010" s="117"/>
      <c r="D1010" s="125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</row>
    <row r="1011" spans="2:79" ht="15.75" customHeight="1">
      <c r="B1011" s="117"/>
      <c r="D1011" s="125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</row>
    <row r="1012" spans="2:79" ht="15.75" customHeight="1">
      <c r="B1012" s="117"/>
      <c r="D1012" s="125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</row>
    <row r="1013" spans="2:79" ht="15.75" customHeight="1">
      <c r="B1013" s="117"/>
      <c r="D1013" s="125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</row>
    <row r="1014" spans="2:79" ht="15.75" customHeight="1">
      <c r="B1014" s="117"/>
      <c r="D1014" s="125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</row>
    <row r="1015" spans="2:79" ht="15.75" customHeight="1">
      <c r="B1015" s="117"/>
      <c r="D1015" s="125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</row>
    <row r="1016" spans="2:79" ht="15.75" customHeight="1">
      <c r="B1016" s="117"/>
      <c r="D1016" s="125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</row>
    <row r="1017" spans="2:79" ht="15.75" customHeight="1">
      <c r="B1017" s="117"/>
      <c r="D1017" s="125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</row>
    <row r="1018" spans="2:79" ht="15.75" customHeight="1">
      <c r="B1018" s="117"/>
      <c r="D1018" s="125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</row>
    <row r="1019" spans="2:79" ht="15.75" customHeight="1">
      <c r="B1019" s="117"/>
      <c r="D1019" s="125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</row>
    <row r="1020" spans="2:79" ht="15.75" customHeight="1">
      <c r="B1020" s="117"/>
      <c r="D1020" s="125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</row>
    <row r="1021" spans="2:79" ht="15.75" customHeight="1">
      <c r="B1021" s="117"/>
      <c r="D1021" s="125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</row>
    <row r="1022" spans="2:79" ht="15.75" customHeight="1">
      <c r="B1022" s="117"/>
      <c r="D1022" s="125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</row>
    <row r="1023" spans="2:79" ht="15.75" customHeight="1">
      <c r="B1023" s="117"/>
      <c r="D1023" s="125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</row>
    <row r="1024" spans="2:79" ht="15.75" customHeight="1">
      <c r="B1024" s="117"/>
      <c r="D1024" s="125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</row>
    <row r="1025" spans="2:79" ht="15.75" customHeight="1">
      <c r="B1025" s="117"/>
      <c r="D1025" s="125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</row>
    <row r="1026" spans="2:79" ht="15.75" customHeight="1">
      <c r="B1026" s="117"/>
      <c r="D1026" s="125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</row>
    <row r="1027" spans="2:79" ht="15.75" customHeight="1">
      <c r="B1027" s="117"/>
      <c r="D1027" s="125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</row>
    <row r="1028" spans="2:79" ht="15.75" customHeight="1">
      <c r="B1028" s="117"/>
      <c r="D1028" s="125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</row>
    <row r="1029" spans="2:79" ht="15.75" customHeight="1">
      <c r="B1029" s="117"/>
      <c r="D1029" s="125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</row>
    <row r="1030" spans="2:79" ht="15.75" customHeight="1">
      <c r="B1030" s="117"/>
      <c r="D1030" s="125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</row>
    <row r="1031" spans="2:79" ht="15.75" customHeight="1">
      <c r="B1031" s="117"/>
      <c r="D1031" s="125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</row>
    <row r="1032" spans="2:79" ht="15.75" customHeight="1">
      <c r="B1032" s="117"/>
      <c r="D1032" s="125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</row>
    <row r="1033" spans="2:79" ht="15.75" customHeight="1">
      <c r="B1033" s="117"/>
      <c r="D1033" s="125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</row>
    <row r="1034" spans="2:79" ht="15.75" customHeight="1">
      <c r="B1034" s="117"/>
      <c r="D1034" s="125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</row>
    <row r="1035" spans="2:79" ht="15.75" customHeight="1">
      <c r="B1035" s="117"/>
      <c r="D1035" s="125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</row>
    <row r="1036" spans="2:79" ht="15.75" customHeight="1">
      <c r="B1036" s="117"/>
      <c r="D1036" s="125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</row>
    <row r="1037" spans="2:79" ht="15.75" customHeight="1">
      <c r="B1037" s="117"/>
      <c r="D1037" s="125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</row>
    <row r="1038" spans="2:79" ht="15.75" customHeight="1">
      <c r="B1038" s="117"/>
      <c r="D1038" s="125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</row>
    <row r="1039" spans="2:79" ht="15.75" customHeight="1">
      <c r="B1039" s="117"/>
      <c r="D1039" s="125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</row>
    <row r="1040" spans="2:79" ht="15.75" customHeight="1">
      <c r="B1040" s="117"/>
      <c r="D1040" s="125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</row>
    <row r="1041" spans="2:79" ht="15.75" customHeight="1">
      <c r="B1041" s="117"/>
      <c r="D1041" s="125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</row>
    <row r="1042" spans="2:79" ht="15.75" customHeight="1">
      <c r="B1042" s="117"/>
      <c r="D1042" s="125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</row>
    <row r="1043" spans="2:79" ht="15.75" customHeight="1">
      <c r="B1043" s="117"/>
      <c r="D1043" s="125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</row>
    <row r="1044" spans="2:79" ht="15.75" customHeight="1">
      <c r="B1044" s="117"/>
      <c r="D1044" s="125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</row>
    <row r="1045" spans="2:79" ht="15.75" customHeight="1">
      <c r="B1045" s="117"/>
      <c r="D1045" s="125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</row>
    <row r="1046" spans="2:79" ht="15.75" customHeight="1">
      <c r="B1046" s="117"/>
      <c r="D1046" s="125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</row>
    <row r="1047" spans="2:79" ht="15.75" customHeight="1">
      <c r="B1047" s="117"/>
      <c r="D1047" s="125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</row>
    <row r="1048" spans="2:79" ht="15.75" customHeight="1">
      <c r="B1048" s="117"/>
      <c r="D1048" s="125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</row>
    <row r="1049" spans="2:79" ht="15.75" customHeight="1">
      <c r="B1049" s="117"/>
      <c r="D1049" s="125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</row>
    <row r="1050" spans="2:79" ht="15.75" customHeight="1">
      <c r="B1050" s="117"/>
      <c r="D1050" s="125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</row>
    <row r="1051" spans="2:79" ht="15.75" customHeight="1">
      <c r="B1051" s="117"/>
      <c r="D1051" s="125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</row>
    <row r="1052" spans="2:79" ht="15.75" customHeight="1">
      <c r="B1052" s="117"/>
      <c r="D1052" s="125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</row>
    <row r="1053" spans="2:79" ht="15.75" customHeight="1">
      <c r="B1053" s="117"/>
      <c r="D1053" s="125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</row>
    <row r="1054" spans="2:79" ht="15.75" customHeight="1">
      <c r="B1054" s="117"/>
      <c r="D1054" s="125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</row>
    <row r="1055" spans="2:79" ht="15.75" customHeight="1">
      <c r="B1055" s="117"/>
      <c r="D1055" s="125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</row>
    <row r="1056" spans="2:79" ht="15.75" customHeight="1">
      <c r="B1056" s="117"/>
      <c r="D1056" s="125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</row>
    <row r="1057" spans="2:79" ht="15.75" customHeight="1">
      <c r="B1057" s="117"/>
      <c r="D1057" s="125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</row>
    <row r="1058" spans="2:79" ht="15.75" customHeight="1">
      <c r="B1058" s="117"/>
      <c r="D1058" s="125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</row>
    <row r="1059" spans="2:79" ht="15.75" customHeight="1">
      <c r="B1059" s="117"/>
      <c r="D1059" s="125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</row>
    <row r="1060" spans="2:79" ht="15.75" customHeight="1">
      <c r="B1060" s="117"/>
      <c r="D1060" s="125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</row>
    <row r="1061" spans="2:79" ht="15.75" customHeight="1">
      <c r="B1061" s="117"/>
      <c r="D1061" s="125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</row>
    <row r="1062" spans="2:79" ht="15.75" customHeight="1">
      <c r="B1062" s="117"/>
      <c r="D1062" s="125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</row>
    <row r="1063" spans="2:79" ht="15.75" customHeight="1">
      <c r="B1063" s="117"/>
      <c r="D1063" s="125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</row>
    <row r="1064" spans="2:79" ht="15.75" customHeight="1">
      <c r="B1064" s="117"/>
      <c r="D1064" s="125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</row>
    <row r="1065" spans="2:79" ht="15.75" customHeight="1">
      <c r="B1065" s="117"/>
      <c r="D1065" s="125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</row>
    <row r="1066" spans="2:79" ht="15.75" customHeight="1">
      <c r="B1066" s="117"/>
      <c r="D1066" s="125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</row>
    <row r="1067" spans="2:79" ht="15.75" customHeight="1">
      <c r="B1067" s="117"/>
      <c r="D1067" s="125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</row>
    <row r="1068" spans="2:79" ht="15.75" customHeight="1">
      <c r="B1068" s="117"/>
      <c r="D1068" s="125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</row>
    <row r="1069" spans="2:79" ht="15.75" customHeight="1">
      <c r="B1069" s="117"/>
      <c r="D1069" s="125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</row>
    <row r="1070" spans="2:79" ht="15.75" customHeight="1">
      <c r="B1070" s="117"/>
      <c r="D1070" s="125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</row>
    <row r="1071" spans="2:79" ht="15.75" customHeight="1">
      <c r="B1071" s="117"/>
      <c r="D1071" s="125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</row>
    <row r="1072" spans="2:79" ht="15.75" customHeight="1">
      <c r="B1072" s="117"/>
      <c r="D1072" s="125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</row>
    <row r="1073" spans="2:79" ht="15.75" customHeight="1">
      <c r="B1073" s="117"/>
      <c r="D1073" s="125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</row>
    <row r="1074" spans="2:79" ht="15.75" customHeight="1">
      <c r="B1074" s="117"/>
      <c r="D1074" s="125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</row>
    <row r="1075" spans="2:79" ht="15.75" customHeight="1">
      <c r="B1075" s="117"/>
      <c r="D1075" s="125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</row>
    <row r="1076" spans="2:79" ht="15.75" customHeight="1">
      <c r="B1076" s="117"/>
      <c r="D1076" s="125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</row>
    <row r="1077" spans="2:79" ht="15.75" customHeight="1">
      <c r="B1077" s="117"/>
      <c r="D1077" s="125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</row>
    <row r="1078" spans="2:79" ht="15.75" customHeight="1">
      <c r="B1078" s="117"/>
      <c r="D1078" s="125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</row>
    <row r="1079" spans="2:79" ht="15.75" customHeight="1">
      <c r="B1079" s="117"/>
      <c r="D1079" s="125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</row>
    <row r="1080" spans="2:79" ht="15.75" customHeight="1">
      <c r="B1080" s="117"/>
      <c r="D1080" s="125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</row>
    <row r="1081" spans="2:79" ht="15.75" customHeight="1">
      <c r="B1081" s="117"/>
      <c r="D1081" s="125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</row>
    <row r="1082" spans="2:79" ht="15.75" customHeight="1">
      <c r="B1082" s="117"/>
      <c r="D1082" s="125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</row>
    <row r="1083" spans="2:79" ht="15.75" customHeight="1">
      <c r="B1083" s="117"/>
      <c r="D1083" s="125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</row>
    <row r="1084" spans="2:79" ht="15.75" customHeight="1">
      <c r="B1084" s="117"/>
      <c r="D1084" s="125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</row>
    <row r="1085" spans="2:79" ht="15.75" customHeight="1">
      <c r="B1085" s="117"/>
      <c r="D1085" s="125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</row>
    <row r="1086" spans="2:79" ht="15.75" customHeight="1">
      <c r="B1086" s="117"/>
      <c r="D1086" s="125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</row>
    <row r="1087" spans="2:79" ht="15.75" customHeight="1">
      <c r="B1087" s="117"/>
      <c r="D1087" s="125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</row>
    <row r="1088" spans="2:79" ht="15.75" customHeight="1">
      <c r="D1088" s="125"/>
    </row>
  </sheetData>
  <sheetProtection algorithmName="SHA-512" hashValue="ymU1/EeeWTe1CKdSWRr2kxKlNyAmv/+tCZdaK5uhdD/Ick71b+gq9FwuQaVfEgcqmvBRJBjkzHHq69sd8SOXxg==" saltValue="yI8WsQWMkpvA8TZNrIdMNw==" spinCount="100000" sheet="1" objects="1" scenarios="1"/>
  <pageMargins left="0.7" right="0.7" top="0.75" bottom="0.75" header="0" footer="0"/>
  <pageSetup orientation="landscape"/>
  <customProperties>
    <customPr name="QAA_DRILLPATH_NOD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D1088"/>
  <sheetViews>
    <sheetView zoomScaleNormal="100" workbookViewId="0">
      <pane xSplit="3" ySplit="3" topLeftCell="D4" activePane="bottomRight" state="frozen"/>
      <selection activeCell="E25" sqref="E25 I26 E6"/>
      <selection pane="topRight" activeCell="E25" sqref="E25 I26 E6"/>
      <selection pane="bottomLeft" activeCell="E25" sqref="E25 I26 E6"/>
      <selection pane="bottomRight" activeCell="E25" sqref="E25 I26 E6"/>
    </sheetView>
  </sheetViews>
  <sheetFormatPr defaultColWidth="11.125" defaultRowHeight="15" customHeight="1"/>
  <cols>
    <col min="1" max="1" width="3.875" customWidth="1"/>
    <col min="2" max="2" width="15.5" bestFit="1" customWidth="1"/>
    <col min="3" max="3" width="9.375" customWidth="1"/>
    <col min="4" max="4" width="20.5" bestFit="1" customWidth="1"/>
    <col min="5" max="5" width="25.625" bestFit="1" customWidth="1"/>
    <col min="6" max="6" width="23.125" bestFit="1" customWidth="1"/>
    <col min="7" max="8" width="8" bestFit="1" customWidth="1"/>
    <col min="9" max="10" width="17.5" bestFit="1" customWidth="1"/>
    <col min="11" max="11" width="13.5" customWidth="1"/>
    <col min="12" max="12" width="5.625" customWidth="1"/>
    <col min="13" max="13" width="26.125" customWidth="1"/>
    <col min="14" max="14" width="3.625" customWidth="1"/>
    <col min="15" max="15" width="7" customWidth="1"/>
    <col min="16" max="18" width="9" bestFit="1" customWidth="1"/>
    <col min="19" max="21" width="8.375" bestFit="1" customWidth="1"/>
    <col min="22" max="32" width="9.875" bestFit="1" customWidth="1"/>
    <col min="33" max="36" width="10.875" bestFit="1" customWidth="1"/>
    <col min="37" max="37" width="1.625" customWidth="1"/>
    <col min="38" max="38" width="6.875" customWidth="1"/>
    <col min="39" max="39" width="9" bestFit="1" customWidth="1"/>
    <col min="40" max="49" width="8.375" bestFit="1" customWidth="1"/>
    <col min="50" max="50" width="2.625" customWidth="1"/>
    <col min="51" max="51" width="7.5" customWidth="1"/>
    <col min="52" max="62" width="8.375" bestFit="1" customWidth="1"/>
    <col min="63" max="67" width="11.625" customWidth="1"/>
    <col min="68" max="82" width="11" customWidth="1"/>
  </cols>
  <sheetData>
    <row r="2" spans="1:82" ht="15" customHeight="1">
      <c r="B2" s="156" t="s">
        <v>67</v>
      </c>
      <c r="C2" s="157" t="str">
        <f>adv.attained_age_policy_year</f>
        <v>65歲</v>
      </c>
    </row>
    <row r="3" spans="1:82" ht="15" customHeight="1">
      <c r="B3" s="156" t="s">
        <v>101</v>
      </c>
      <c r="C3" s="157">
        <f>INDEX(S_PolicyYear[policy_year], MATCH(adv.attained_age_policy_year, S_PolicyYear[display_name], 0))</f>
        <v>36</v>
      </c>
    </row>
    <row r="5" spans="1:82" ht="15.75" customHeight="1">
      <c r="A5" s="117"/>
      <c r="D5" s="150" t="s">
        <v>96</v>
      </c>
      <c r="E5" s="144" t="s">
        <v>96</v>
      </c>
      <c r="F5" s="144" t="s">
        <v>96</v>
      </c>
      <c r="L5" s="121"/>
      <c r="M5" s="150" t="s">
        <v>128</v>
      </c>
      <c r="N5" s="121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</row>
    <row r="6" spans="1:82" ht="15.75" customHeight="1">
      <c r="A6" s="117"/>
      <c r="D6" s="148">
        <f>_xlfn.MINIFS(AZ7:BJ7,AZ104:BJ104,"&gt;"&amp;0)</f>
        <v>3.5800000000000026E-2</v>
      </c>
      <c r="E6" s="148">
        <f>adv.expected_return</f>
        <v>7.0000000000000007E-2</v>
      </c>
      <c r="F6" s="148">
        <f>E6</f>
        <v>7.0000000000000007E-2</v>
      </c>
      <c r="G6" s="123"/>
      <c r="H6" s="123"/>
      <c r="I6" s="123"/>
      <c r="M6" s="148">
        <f>adv.expected_realisation_rate</f>
        <v>0.7</v>
      </c>
      <c r="O6" s="144" t="s">
        <v>87</v>
      </c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L6" s="144" t="s">
        <v>88</v>
      </c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Y6" s="144" t="s">
        <v>89</v>
      </c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</row>
    <row r="7" spans="1:82" ht="31.5">
      <c r="B7" s="151" t="s">
        <v>100</v>
      </c>
      <c r="C7" s="151" t="s">
        <v>101</v>
      </c>
      <c r="D7" s="149" t="s">
        <v>97</v>
      </c>
      <c r="E7" s="143" t="s">
        <v>98</v>
      </c>
      <c r="F7" s="143" t="s">
        <v>99</v>
      </c>
      <c r="G7" s="143" t="s">
        <v>91</v>
      </c>
      <c r="H7" s="143" t="s">
        <v>92</v>
      </c>
      <c r="I7" s="143" t="s">
        <v>93</v>
      </c>
      <c r="J7" s="143" t="s">
        <v>94</v>
      </c>
      <c r="K7" s="143" t="s">
        <v>95</v>
      </c>
      <c r="M7" s="149" t="s">
        <v>104</v>
      </c>
      <c r="O7" s="152" t="s">
        <v>90</v>
      </c>
      <c r="P7" s="146">
        <v>0</v>
      </c>
      <c r="Q7" s="146">
        <v>0.01</v>
      </c>
      <c r="R7" s="146">
        <v>0.02</v>
      </c>
      <c r="S7" s="146">
        <v>0.03</v>
      </c>
      <c r="T7" s="146">
        <v>0.04</v>
      </c>
      <c r="U7" s="146">
        <v>0.05</v>
      </c>
      <c r="V7" s="146">
        <v>0.06</v>
      </c>
      <c r="W7" s="146">
        <v>7.0000000000000007E-2</v>
      </c>
      <c r="X7" s="146">
        <v>0.08</v>
      </c>
      <c r="Y7" s="146">
        <v>0.09</v>
      </c>
      <c r="Z7" s="146">
        <v>0.1</v>
      </c>
      <c r="AA7" s="146">
        <v>0.11</v>
      </c>
      <c r="AB7" s="146">
        <v>0.12</v>
      </c>
      <c r="AC7" s="146">
        <v>0.13</v>
      </c>
      <c r="AD7" s="146">
        <v>0.14000000000000001</v>
      </c>
      <c r="AE7" s="146">
        <v>0.15</v>
      </c>
      <c r="AF7" s="146">
        <v>0.16</v>
      </c>
      <c r="AG7" s="146">
        <v>0.17</v>
      </c>
      <c r="AH7" s="146">
        <v>0.18</v>
      </c>
      <c r="AI7" s="146">
        <v>0.19</v>
      </c>
      <c r="AJ7" s="146">
        <v>0.2</v>
      </c>
      <c r="AL7" s="152" t="s">
        <v>90</v>
      </c>
      <c r="AM7" s="146">
        <f>_xlfn.MAXIFS(P7:AJ7, P104:AJ104, "&lt;"&amp;0)</f>
        <v>0.03</v>
      </c>
      <c r="AN7" s="146">
        <f t="shared" ref="AN7:AW7" si="0">AM7+0.1%</f>
        <v>3.1E-2</v>
      </c>
      <c r="AO7" s="146">
        <f t="shared" si="0"/>
        <v>3.2000000000000001E-2</v>
      </c>
      <c r="AP7" s="146">
        <f t="shared" si="0"/>
        <v>3.3000000000000002E-2</v>
      </c>
      <c r="AQ7" s="146">
        <f t="shared" si="0"/>
        <v>3.4000000000000002E-2</v>
      </c>
      <c r="AR7" s="146">
        <f t="shared" si="0"/>
        <v>3.5000000000000003E-2</v>
      </c>
      <c r="AS7" s="146">
        <f t="shared" si="0"/>
        <v>3.6000000000000004E-2</v>
      </c>
      <c r="AT7" s="146">
        <f t="shared" si="0"/>
        <v>3.7000000000000005E-2</v>
      </c>
      <c r="AU7" s="146">
        <f t="shared" si="0"/>
        <v>3.8000000000000006E-2</v>
      </c>
      <c r="AV7" s="146">
        <f t="shared" si="0"/>
        <v>3.9000000000000007E-2</v>
      </c>
      <c r="AW7" s="146">
        <f t="shared" si="0"/>
        <v>4.0000000000000008E-2</v>
      </c>
      <c r="AY7" s="152" t="s">
        <v>90</v>
      </c>
      <c r="AZ7" s="148">
        <f>_xlfn.MAXIFS(Computation_Premium_進階!AM7:AW7,Computation_Premium_進階!AM104:AW104,"&lt;"&amp;0)</f>
        <v>3.5000000000000003E-2</v>
      </c>
      <c r="BA7" s="148">
        <f t="shared" ref="BA7:BJ7" si="1">AZ7+0.01%</f>
        <v>3.5100000000000006E-2</v>
      </c>
      <c r="BB7" s="148">
        <f t="shared" si="1"/>
        <v>3.5200000000000009E-2</v>
      </c>
      <c r="BC7" s="148">
        <f t="shared" si="1"/>
        <v>3.5300000000000012E-2</v>
      </c>
      <c r="BD7" s="148">
        <f t="shared" si="1"/>
        <v>3.5400000000000015E-2</v>
      </c>
      <c r="BE7" s="148">
        <f t="shared" si="1"/>
        <v>3.5500000000000018E-2</v>
      </c>
      <c r="BF7" s="148">
        <f t="shared" si="1"/>
        <v>3.5600000000000021E-2</v>
      </c>
      <c r="BG7" s="148">
        <f t="shared" si="1"/>
        <v>3.5700000000000023E-2</v>
      </c>
      <c r="BH7" s="148">
        <f t="shared" si="1"/>
        <v>3.5800000000000026E-2</v>
      </c>
      <c r="BI7" s="148">
        <f t="shared" si="1"/>
        <v>3.5900000000000029E-2</v>
      </c>
      <c r="BJ7" s="148">
        <f t="shared" si="1"/>
        <v>3.6000000000000032E-2</v>
      </c>
    </row>
    <row r="8" spans="1:82" ht="15.75" customHeight="1">
      <c r="B8" s="117">
        <f>adv.issue_age</f>
        <v>30</v>
      </c>
      <c r="C8" s="117">
        <v>1</v>
      </c>
      <c r="D8" s="123">
        <f>INDEX($AZ8:$BJ8, MATCH($D$6,$AZ$7:$BJ$7, 0))</f>
        <v>15530.041810483201</v>
      </c>
      <c r="E8" s="123">
        <f>IFERROR($I8*(1+E$6),"")</f>
        <v>16042.812065280001</v>
      </c>
      <c r="F8" s="123">
        <f>IFERROR($J8*(1+F$6),"")</f>
        <v>16042.812065280001</v>
      </c>
      <c r="G8" s="123">
        <f>IFERROR(12*INDEX(D_Prem_Table[Monthly_premium], MATCH($B8&amp;";"&amp;adv.gender&amp;";"&amp;adv.smoker&amp;";"&amp;"人壽保", D_Prem_Table[Lookup key], 0)) * adv.SA * INDEX(S_Currency[rate], MATCH(adv.currency, S_Currency[currency], 0)), "")</f>
        <v>450.71769599999999</v>
      </c>
      <c r="H8" s="123">
        <f>IF(AND($C8&lt;=adv.payment_period, $C8&lt;=84), adv.premium * INDEX(S_Currency[rate], MATCH(adv.currency, S_Currency[currency], 0)), 0)</f>
        <v>15444</v>
      </c>
      <c r="I8" s="123">
        <f t="shared" ref="I8:I39" si="2">IF(C8&lt;=adv.policy_year,IFERROR(H8-G8,""),"")</f>
        <v>14993.282304</v>
      </c>
      <c r="J8" s="123">
        <f t="shared" ref="J8:J103" si="3">IFERROR(H8-G8,"")</f>
        <v>14993.282304</v>
      </c>
      <c r="K8" s="123">
        <f>J8</f>
        <v>14993.282304</v>
      </c>
      <c r="L8" s="123"/>
      <c r="M8" s="158">
        <f>IFERROR(INDEX(進階!$C$143:$C$156, MATCH(INDEX(S_PolicyYear[attained_age_or_policy_year], MATCH(C8, S_PolicyYear[policy_year], 0)), 進階!$B$143:$B$156, 0)), "not available")</f>
        <v>0</v>
      </c>
      <c r="N8" s="123"/>
      <c r="O8" s="123"/>
      <c r="P8" s="123">
        <f t="shared" ref="P8:AJ8" si="4">IFERROR($I8*(1+P$7),"")</f>
        <v>14993.282304</v>
      </c>
      <c r="Q8" s="123">
        <f t="shared" si="4"/>
        <v>15143.215127040001</v>
      </c>
      <c r="R8" s="123">
        <f t="shared" si="4"/>
        <v>15293.147950080001</v>
      </c>
      <c r="S8" s="123">
        <f t="shared" si="4"/>
        <v>15443.08077312</v>
      </c>
      <c r="T8" s="123">
        <f t="shared" si="4"/>
        <v>15593.013596160001</v>
      </c>
      <c r="U8" s="123">
        <f t="shared" si="4"/>
        <v>15742.946419200001</v>
      </c>
      <c r="V8" s="123">
        <f t="shared" si="4"/>
        <v>15892.879242240002</v>
      </c>
      <c r="W8" s="123">
        <f t="shared" si="4"/>
        <v>16042.812065280001</v>
      </c>
      <c r="X8" s="123">
        <f t="shared" si="4"/>
        <v>16192.744888320001</v>
      </c>
      <c r="Y8" s="123">
        <f t="shared" si="4"/>
        <v>16342.677711360002</v>
      </c>
      <c r="Z8" s="123">
        <f t="shared" si="4"/>
        <v>16492.610534400003</v>
      </c>
      <c r="AA8" s="123">
        <f t="shared" si="4"/>
        <v>16642.543357440001</v>
      </c>
      <c r="AB8" s="123">
        <f t="shared" si="4"/>
        <v>16792.476180480004</v>
      </c>
      <c r="AC8" s="123">
        <f t="shared" si="4"/>
        <v>16942.409003519999</v>
      </c>
      <c r="AD8" s="123">
        <f t="shared" si="4"/>
        <v>17092.341826560001</v>
      </c>
      <c r="AE8" s="123">
        <f t="shared" si="4"/>
        <v>17242.2746496</v>
      </c>
      <c r="AF8" s="123">
        <f t="shared" si="4"/>
        <v>17392.207472639999</v>
      </c>
      <c r="AG8" s="123">
        <f t="shared" si="4"/>
        <v>17542.140295679998</v>
      </c>
      <c r="AH8" s="123">
        <f t="shared" si="4"/>
        <v>17692.07311872</v>
      </c>
      <c r="AI8" s="123">
        <f t="shared" si="4"/>
        <v>17842.005941759999</v>
      </c>
      <c r="AJ8" s="123">
        <f t="shared" si="4"/>
        <v>17991.938764800001</v>
      </c>
      <c r="AM8" s="123">
        <f t="shared" ref="AM8:AW8" si="5">IFERROR($I8*(1+AM$7),"")</f>
        <v>15443.08077312</v>
      </c>
      <c r="AN8" s="123">
        <f t="shared" si="5"/>
        <v>15458.074055423998</v>
      </c>
      <c r="AO8" s="123">
        <f t="shared" si="5"/>
        <v>15473.067337728</v>
      </c>
      <c r="AP8" s="123">
        <f t="shared" si="5"/>
        <v>15488.060620032</v>
      </c>
      <c r="AQ8" s="123">
        <f t="shared" si="5"/>
        <v>15503.053902336002</v>
      </c>
      <c r="AR8" s="123">
        <f t="shared" si="5"/>
        <v>15518.04718464</v>
      </c>
      <c r="AS8" s="123">
        <f t="shared" si="5"/>
        <v>15533.040466944001</v>
      </c>
      <c r="AT8" s="123">
        <f t="shared" si="5"/>
        <v>15548.033749247999</v>
      </c>
      <c r="AU8" s="123">
        <f t="shared" si="5"/>
        <v>15563.027031552001</v>
      </c>
      <c r="AV8" s="123">
        <f t="shared" si="5"/>
        <v>15578.020313855999</v>
      </c>
      <c r="AW8" s="123">
        <f t="shared" si="5"/>
        <v>15593.013596160001</v>
      </c>
      <c r="AZ8" s="123">
        <f t="shared" ref="AZ8:BJ8" si="6">IFERROR($I8*(1+AZ$7),"")</f>
        <v>15518.04718464</v>
      </c>
      <c r="BA8" s="123">
        <f t="shared" si="6"/>
        <v>15519.546512870398</v>
      </c>
      <c r="BB8" s="123">
        <f t="shared" si="6"/>
        <v>15521.045841100802</v>
      </c>
      <c r="BC8" s="123">
        <f t="shared" si="6"/>
        <v>15522.545169331202</v>
      </c>
      <c r="BD8" s="123">
        <f t="shared" si="6"/>
        <v>15524.044497561601</v>
      </c>
      <c r="BE8" s="123">
        <f t="shared" si="6"/>
        <v>15525.543825792001</v>
      </c>
      <c r="BF8" s="123">
        <f t="shared" si="6"/>
        <v>15527.043154022402</v>
      </c>
      <c r="BG8" s="123">
        <f t="shared" si="6"/>
        <v>15528.542482252802</v>
      </c>
      <c r="BH8" s="123">
        <f t="shared" si="6"/>
        <v>15530.041810483201</v>
      </c>
      <c r="BI8" s="123">
        <f t="shared" si="6"/>
        <v>15531.541138713601</v>
      </c>
      <c r="BJ8" s="123">
        <f t="shared" si="6"/>
        <v>15533.040466944001</v>
      </c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</row>
    <row r="9" spans="1:82" ht="15.75" customHeight="1">
      <c r="B9" s="117">
        <f t="shared" ref="B9" si="7">IF(B8&lt;84,B8+1,"")</f>
        <v>31</v>
      </c>
      <c r="C9" s="117">
        <f t="shared" ref="C9" si="8">IF(B9&lt;&gt;"",C8+1,"")</f>
        <v>2</v>
      </c>
      <c r="D9" s="123">
        <f t="shared" ref="D9:D72" si="9">INDEX($AZ9:$BJ9, MATCH($D$6,$AZ$7:$BJ$7, 0))</f>
        <v>31591.487886754505</v>
      </c>
      <c r="E9" s="123">
        <f t="shared" ref="E9:E40" si="10">IFERROR((E8+$I9)*(1+E$6),"")</f>
        <v>33183.238452249607</v>
      </c>
      <c r="F9" s="123">
        <f t="shared" ref="F9:F40" si="11">IFERROR((F8+$J9)*(1+F$6),"")</f>
        <v>33183.238452249607</v>
      </c>
      <c r="G9" s="123">
        <f>IFERROR(12*INDEX(D_Prem_Table[Monthly_premium], MATCH($B9&amp;";"&amp;adv.gender&amp;";"&amp;adv.smoker&amp;";"&amp;"人壽保", D_Prem_Table[Lookup key], 0)) * adv.SA * INDEX(S_Currency[rate], MATCH(adv.currency, S_Currency[currency], 0)), "")</f>
        <v>474.43968000000001</v>
      </c>
      <c r="H9" s="123">
        <f>IF(AND($C9&lt;=adv.payment_period, $C9&lt;=84), adv.premium * INDEX(S_Currency[rate], MATCH(adv.currency, S_Currency[currency], 0)), 0)</f>
        <v>15444</v>
      </c>
      <c r="I9" s="123">
        <f t="shared" si="2"/>
        <v>14969.560320000001</v>
      </c>
      <c r="J9" s="123">
        <f t="shared" si="3"/>
        <v>14969.560320000001</v>
      </c>
      <c r="K9" s="123">
        <f>IFERROR(K8+J9,K8)</f>
        <v>29962.842624000001</v>
      </c>
      <c r="L9" s="123"/>
      <c r="M9" s="158">
        <f>IFERROR(INDEX(進階!$C$143:$C$156, MATCH(INDEX(S_PolicyYear[attained_age_or_policy_year], MATCH(C9, S_PolicyYear[policy_year], 0)), 進階!$B$143:$B$156, 0)), "not available")</f>
        <v>0</v>
      </c>
      <c r="N9" s="123"/>
      <c r="O9" s="123"/>
      <c r="P9" s="123">
        <f t="shared" ref="P9:P39" si="12">IFERROR((P8+$I9)*(1+P$7),"")</f>
        <v>29962.842624000001</v>
      </c>
      <c r="Q9" s="123">
        <f t="shared" ref="Q9:Q38" si="13">IFERROR((Q8+$I9)*(1+Q$7),"")</f>
        <v>30413.903201510402</v>
      </c>
      <c r="R9" s="123">
        <f t="shared" ref="R9:R38" si="14">IFERROR((R8+$I9)*(1+R$7),"")</f>
        <v>30867.962435481604</v>
      </c>
      <c r="S9" s="123">
        <f t="shared" ref="S9:S38" si="15">IFERROR((S8+$I9)*(1+S$7),"")</f>
        <v>31325.020325913603</v>
      </c>
      <c r="T9" s="123">
        <f t="shared" ref="T9:T38" si="16">IFERROR((T8+$I9)*(1+T$7),"")</f>
        <v>31785.076872806399</v>
      </c>
      <c r="U9" s="123">
        <f t="shared" ref="U9:U38" si="17">IFERROR((U8+$I9)*(1+U$7),"")</f>
        <v>32248.132076160004</v>
      </c>
      <c r="V9" s="123">
        <f t="shared" ref="V9:V38" si="18">IFERROR((V8+$I9)*(1+V$7),"")</f>
        <v>32714.185935974405</v>
      </c>
      <c r="W9" s="123">
        <f t="shared" ref="W9:W38" si="19">IFERROR((W8+$I9)*(1+W$7),"")</f>
        <v>33183.238452249607</v>
      </c>
      <c r="X9" s="123">
        <f t="shared" ref="X9:X38" si="20">IFERROR((X8+$I9)*(1+X$7),"")</f>
        <v>33655.289624985606</v>
      </c>
      <c r="Y9" s="123">
        <f t="shared" ref="Y9:Y38" si="21">IFERROR((Y8+$I9)*(1+Y$7),"")</f>
        <v>34130.339454182402</v>
      </c>
      <c r="Z9" s="123">
        <f t="shared" ref="Z9:Z38" si="22">IFERROR((Z8+$I9)*(1+Z$7),"")</f>
        <v>34608.387939840009</v>
      </c>
      <c r="AA9" s="123">
        <f t="shared" ref="AA9:AA38" si="23">IFERROR((AA8+$I9)*(1+AA$7),"")</f>
        <v>35089.435081958407</v>
      </c>
      <c r="AB9" s="123">
        <f t="shared" ref="AB9:AB38" si="24">IFERROR((AB8+$I9)*(1+AB$7),"")</f>
        <v>35573.480880537609</v>
      </c>
      <c r="AC9" s="123">
        <f t="shared" ref="AC9:AC38" si="25">IFERROR((AC8+$I9)*(1+AC$7),"")</f>
        <v>36060.525335577593</v>
      </c>
      <c r="AD9" s="123">
        <f t="shared" ref="AD9:AD38" si="26">IFERROR((AD8+$I9)*(1+AD$7),"")</f>
        <v>36550.568447078404</v>
      </c>
      <c r="AE9" s="123">
        <f t="shared" ref="AE9:AE38" si="27">IFERROR((AE8+$I9)*(1+AE$7),"")</f>
        <v>37043.610215039997</v>
      </c>
      <c r="AF9" s="123">
        <f t="shared" ref="AF9:AF38" si="28">IFERROR((AF8+$I9)*(1+AF$7),"")</f>
        <v>37539.650639462394</v>
      </c>
      <c r="AG9" s="123">
        <f t="shared" ref="AG9:AG38" si="29">IFERROR((AG8+$I9)*(1+AG$7),"")</f>
        <v>38038.689720345596</v>
      </c>
      <c r="AH9" s="123">
        <f t="shared" ref="AH9:AH38" si="30">IFERROR((AH8+$I9)*(1+AH$7),"")</f>
        <v>38540.727457689602</v>
      </c>
      <c r="AI9" s="123">
        <f t="shared" ref="AI9:AI38" si="31">IFERROR((AI8+$I9)*(1+AI$7),"")</f>
        <v>39045.763851494405</v>
      </c>
      <c r="AJ9" s="123">
        <f t="shared" ref="AJ9:AJ38" si="32">IFERROR((AJ8+$I9)*(1+AJ$7),"")</f>
        <v>39553.798901759998</v>
      </c>
      <c r="AM9" s="123">
        <f t="shared" ref="AM9:AM40" si="33">IFERROR((AM8+$I9)*(1+AM$7),"")</f>
        <v>31325.020325913603</v>
      </c>
      <c r="AN9" s="123">
        <f t="shared" ref="AN9:AN40" si="34">IFERROR((AN8+$I9)*(1+AN$7),"")</f>
        <v>31370.891041062143</v>
      </c>
      <c r="AO9" s="123">
        <f t="shared" ref="AO9:AO40" si="35">IFERROR((AO8+$I9)*(1+AO$7),"")</f>
        <v>31416.791742775298</v>
      </c>
      <c r="AP9" s="123">
        <f t="shared" ref="AP9:AP40" si="36">IFERROR((AP8+$I9)*(1+AP$7),"")</f>
        <v>31462.722431053055</v>
      </c>
      <c r="AQ9" s="123">
        <f t="shared" ref="AQ9:AQ40" si="37">IFERROR((AQ8+$I9)*(1+AQ$7),"")</f>
        <v>31508.683105895427</v>
      </c>
      <c r="AR9" s="123">
        <f t="shared" ref="AR9:AR40" si="38">IFERROR((AR8+$I9)*(1+AR$7),"")</f>
        <v>31554.673767302396</v>
      </c>
      <c r="AS9" s="123">
        <f t="shared" ref="AS9:AS40" si="39">IFERROR((AS8+$I9)*(1+AS$7),"")</f>
        <v>31600.694415273985</v>
      </c>
      <c r="AT9" s="123">
        <f t="shared" ref="AT9:AT40" si="40">IFERROR((AT8+$I9)*(1+AT$7),"")</f>
        <v>31646.745049810175</v>
      </c>
      <c r="AU9" s="123">
        <f t="shared" ref="AU9:AU40" si="41">IFERROR((AU8+$I9)*(1+AU$7),"")</f>
        <v>31692.825670910977</v>
      </c>
      <c r="AV9" s="123">
        <f t="shared" ref="AV9:AV40" si="42">IFERROR((AV8+$I9)*(1+AV$7),"")</f>
        <v>31738.936278576381</v>
      </c>
      <c r="AW9" s="123">
        <f t="shared" ref="AW9:AW40" si="43">IFERROR((AW8+$I9)*(1+AW$7),"")</f>
        <v>31785.076872806399</v>
      </c>
      <c r="AZ9" s="123">
        <f t="shared" ref="AZ9:AZ40" si="44">IFERROR((AZ8+$I9)*(1+AZ$7),"")</f>
        <v>31554.673767302396</v>
      </c>
      <c r="BA9" s="123">
        <f t="shared" ref="BA9:BA40" si="45">IFERROR((BA8+$I9)*(1+BA$7),"")</f>
        <v>31559.274482704146</v>
      </c>
      <c r="BB9" s="123">
        <f t="shared" ref="BB9:BB40" si="46">IFERROR((BB8+$I9)*(1+BB$7),"")</f>
        <v>31563.875497971556</v>
      </c>
      <c r="BC9" s="123">
        <f t="shared" ref="BC9:BC40" si="47">IFERROR((BC8+$I9)*(1+BC$7),"")</f>
        <v>31568.476813104597</v>
      </c>
      <c r="BD9" s="123">
        <f t="shared" ref="BD9:BD40" si="48">IFERROR((BD8+$I9)*(1+BD$7),"")</f>
        <v>31573.078428103287</v>
      </c>
      <c r="BE9" s="123">
        <f t="shared" ref="BE9:BE40" si="49">IFERROR((BE8+$I9)*(1+BE$7),"")</f>
        <v>31577.680342967618</v>
      </c>
      <c r="BF9" s="123">
        <f t="shared" ref="BF9:BF40" si="50">IFERROR((BF8+$I9)*(1+BF$7),"")</f>
        <v>31582.282557697603</v>
      </c>
      <c r="BG9" s="123">
        <f t="shared" ref="BG9:BG40" si="51">IFERROR((BG8+$I9)*(1+BG$7),"")</f>
        <v>31586.885072293233</v>
      </c>
      <c r="BH9" s="123">
        <f t="shared" ref="BH9:BH40" si="52">IFERROR((BH8+$I9)*(1+BH$7),"")</f>
        <v>31591.487886754505</v>
      </c>
      <c r="BI9" s="123">
        <f t="shared" ref="BI9:BI40" si="53">IFERROR((BI8+$I9)*(1+BI$7),"")</f>
        <v>31596.091001081422</v>
      </c>
      <c r="BJ9" s="123">
        <f t="shared" ref="BJ9:BJ40" si="54">IFERROR((BJ8+$I9)*(1+BJ$7),"")</f>
        <v>31600.694415273985</v>
      </c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</row>
    <row r="10" spans="1:82" ht="15.75" customHeight="1">
      <c r="B10" s="117">
        <f t="shared" ref="B10:B73" si="55">IF(B9&lt;84,B9+1,"")</f>
        <v>32</v>
      </c>
      <c r="C10" s="117">
        <f t="shared" ref="C10:C73" si="56">IF(B10&lt;&gt;"",C9+1,"")</f>
        <v>3</v>
      </c>
      <c r="D10" s="123">
        <f t="shared" si="9"/>
        <v>48197.157645209118</v>
      </c>
      <c r="E10" s="123">
        <f t="shared" si="10"/>
        <v>51491.702435427083</v>
      </c>
      <c r="F10" s="123">
        <f t="shared" si="11"/>
        <v>51491.702435427083</v>
      </c>
      <c r="G10" s="123">
        <f>IFERROR(12*INDEX(D_Prem_Table[Monthly_premium], MATCH($B10&amp;";"&amp;adv.gender&amp;";"&amp;adv.smoker&amp;";"&amp;"人壽保", D_Prem_Table[Lookup key], 0)) * adv.SA * INDEX(S_Currency[rate], MATCH(adv.currency, S_Currency[currency], 0)), "")</f>
        <v>504.15206399999994</v>
      </c>
      <c r="H10" s="123">
        <f>IF(AND($C10&lt;=adv.payment_period, $C10&lt;=84), adv.premium * INDEX(S_Currency[rate], MATCH(adv.currency, S_Currency[currency], 0)), 0)</f>
        <v>15444</v>
      </c>
      <c r="I10" s="123">
        <f t="shared" si="2"/>
        <v>14939.847936</v>
      </c>
      <c r="J10" s="123">
        <f t="shared" si="3"/>
        <v>14939.847936</v>
      </c>
      <c r="K10" s="123">
        <f t="shared" ref="K10:K103" si="57">IFERROR(K9+J10,K9)</f>
        <v>44902.690560000003</v>
      </c>
      <c r="L10" s="123"/>
      <c r="M10" s="158">
        <f>IFERROR(INDEX(進階!$C$143:$C$156, MATCH(INDEX(S_PolicyYear[attained_age_or_policy_year], MATCH(C10, S_PolicyYear[policy_year], 0)), 進階!$B$143:$B$156, 0)), "not available")</f>
        <v>839.28</v>
      </c>
      <c r="N10" s="123"/>
      <c r="O10" s="123"/>
      <c r="P10" s="123">
        <f t="shared" si="12"/>
        <v>44902.690560000003</v>
      </c>
      <c r="Q10" s="123">
        <f t="shared" si="13"/>
        <v>45807.288648885507</v>
      </c>
      <c r="R10" s="123">
        <f t="shared" si="14"/>
        <v>46723.966578911233</v>
      </c>
      <c r="S10" s="123">
        <f t="shared" si="15"/>
        <v>47652.814309771013</v>
      </c>
      <c r="T10" s="123">
        <f t="shared" si="16"/>
        <v>48593.921801158656</v>
      </c>
      <c r="U10" s="123">
        <f t="shared" si="17"/>
        <v>49547.379012768011</v>
      </c>
      <c r="V10" s="123">
        <f t="shared" si="18"/>
        <v>50513.275904292866</v>
      </c>
      <c r="W10" s="123">
        <f t="shared" si="19"/>
        <v>51491.702435427083</v>
      </c>
      <c r="X10" s="123">
        <f t="shared" si="20"/>
        <v>52482.748565864458</v>
      </c>
      <c r="Y10" s="123">
        <f t="shared" si="21"/>
        <v>53486.504255298823</v>
      </c>
      <c r="Z10" s="123">
        <f t="shared" si="22"/>
        <v>54503.059463424011</v>
      </c>
      <c r="AA10" s="123">
        <f t="shared" si="23"/>
        <v>55532.504149933833</v>
      </c>
      <c r="AB10" s="123">
        <f t="shared" si="24"/>
        <v>56574.928274522128</v>
      </c>
      <c r="AC10" s="123">
        <f t="shared" si="25"/>
        <v>57630.421796882671</v>
      </c>
      <c r="AD10" s="123">
        <f t="shared" si="26"/>
        <v>58699.074676709388</v>
      </c>
      <c r="AE10" s="123">
        <f t="shared" si="27"/>
        <v>59780.976873695989</v>
      </c>
      <c r="AF10" s="123">
        <f t="shared" si="28"/>
        <v>60876.218347536371</v>
      </c>
      <c r="AG10" s="123">
        <f t="shared" si="29"/>
        <v>61984.889057924338</v>
      </c>
      <c r="AH10" s="123">
        <f t="shared" si="30"/>
        <v>63107.078964553722</v>
      </c>
      <c r="AI10" s="123">
        <f t="shared" si="31"/>
        <v>64242.878027118335</v>
      </c>
      <c r="AJ10" s="123">
        <f t="shared" si="32"/>
        <v>65392.376205311994</v>
      </c>
      <c r="AK10" s="123"/>
      <c r="AL10" s="123"/>
      <c r="AM10" s="123">
        <f t="shared" si="33"/>
        <v>47652.814309771013</v>
      </c>
      <c r="AN10" s="123">
        <f t="shared" si="34"/>
        <v>47746.371885351065</v>
      </c>
      <c r="AO10" s="123">
        <f t="shared" si="35"/>
        <v>47840.052148496106</v>
      </c>
      <c r="AP10" s="123">
        <f t="shared" si="36"/>
        <v>47933.855189165806</v>
      </c>
      <c r="AQ10" s="123">
        <f t="shared" si="37"/>
        <v>48027.781097319872</v>
      </c>
      <c r="AR10" s="123">
        <f t="shared" si="38"/>
        <v>48121.829962917975</v>
      </c>
      <c r="AS10" s="123">
        <f t="shared" si="39"/>
        <v>48216.00187591985</v>
      </c>
      <c r="AT10" s="123">
        <f t="shared" si="40"/>
        <v>48310.296926285147</v>
      </c>
      <c r="AU10" s="123">
        <f t="shared" si="41"/>
        <v>48404.715203973596</v>
      </c>
      <c r="AV10" s="123">
        <f t="shared" si="42"/>
        <v>48499.256798944851</v>
      </c>
      <c r="AW10" s="123">
        <f t="shared" si="43"/>
        <v>48593.921801158656</v>
      </c>
      <c r="AX10" s="123"/>
      <c r="AY10" s="123"/>
      <c r="AZ10" s="123">
        <f t="shared" si="44"/>
        <v>48121.829962917975</v>
      </c>
      <c r="BA10" s="123">
        <f t="shared" si="45"/>
        <v>48131.241615600658</v>
      </c>
      <c r="BB10" s="123">
        <f t="shared" si="46"/>
        <v>48140.654498847362</v>
      </c>
      <c r="BC10" s="123">
        <f t="shared" si="47"/>
        <v>48150.068612747993</v>
      </c>
      <c r="BD10" s="123">
        <f t="shared" si="48"/>
        <v>48159.483957392549</v>
      </c>
      <c r="BE10" s="123">
        <f t="shared" si="49"/>
        <v>48168.900532870975</v>
      </c>
      <c r="BF10" s="123">
        <f t="shared" si="50"/>
        <v>48178.318339273239</v>
      </c>
      <c r="BG10" s="123">
        <f t="shared" si="51"/>
        <v>48187.7373766893</v>
      </c>
      <c r="BH10" s="123">
        <f t="shared" si="52"/>
        <v>48197.157645209118</v>
      </c>
      <c r="BI10" s="123">
        <f t="shared" si="53"/>
        <v>48206.579144922653</v>
      </c>
      <c r="BJ10" s="123">
        <f t="shared" si="54"/>
        <v>48216.00187591985</v>
      </c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</row>
    <row r="11" spans="1:82" ht="15.75" customHeight="1">
      <c r="B11" s="117">
        <f t="shared" si="55"/>
        <v>33</v>
      </c>
      <c r="C11" s="117">
        <f t="shared" si="56"/>
        <v>4</v>
      </c>
      <c r="D11" s="123">
        <f t="shared" si="9"/>
        <v>65360.453534475608</v>
      </c>
      <c r="E11" s="123">
        <f t="shared" si="10"/>
        <v>71043.685113106985</v>
      </c>
      <c r="F11" s="123">
        <f t="shared" si="11"/>
        <v>71043.685113106985</v>
      </c>
      <c r="G11" s="123">
        <f>IFERROR(12*INDEX(D_Prem_Table[Monthly_premium], MATCH($B11&amp;";"&amp;adv.gender&amp;";"&amp;adv.smoker&amp;";"&amp;"人壽保", D_Prem_Table[Lookup key], 0)) * adv.SA * INDEX(S_Currency[rate], MATCH(adv.currency, S_Currency[currency], 0)), "")</f>
        <v>539.73503999999991</v>
      </c>
      <c r="H11" s="123">
        <f>IF(AND($C11&lt;=adv.payment_period, $C11&lt;=84), adv.premium * INDEX(S_Currency[rate], MATCH(adv.currency, S_Currency[currency], 0)), 0)</f>
        <v>15444</v>
      </c>
      <c r="I11" s="123">
        <f t="shared" si="2"/>
        <v>14904.26496</v>
      </c>
      <c r="J11" s="123">
        <f t="shared" si="3"/>
        <v>14904.26496</v>
      </c>
      <c r="K11" s="123">
        <f>IFERROR(K10+J11,K10)</f>
        <v>59806.955520000003</v>
      </c>
      <c r="L11" s="123"/>
      <c r="M11" s="158">
        <f>IFERROR(INDEX(進階!$C$143:$C$156, MATCH(INDEX(S_PolicyYear[attained_age_or_policy_year], MATCH(C11, S_PolicyYear[policy_year], 0)), 進階!$B$143:$B$156, 0)), "not available")</f>
        <v>3060.72</v>
      </c>
      <c r="N11" s="123"/>
      <c r="O11" s="123"/>
      <c r="P11" s="123">
        <f t="shared" si="12"/>
        <v>59806.955520000003</v>
      </c>
      <c r="Q11" s="123">
        <f t="shared" si="13"/>
        <v>61318.669144974367</v>
      </c>
      <c r="R11" s="123">
        <f t="shared" si="14"/>
        <v>62860.796169689456</v>
      </c>
      <c r="S11" s="123">
        <f t="shared" si="15"/>
        <v>64433.791647864142</v>
      </c>
      <c r="T11" s="123">
        <f t="shared" si="16"/>
        <v>66038.11423160501</v>
      </c>
      <c r="U11" s="123">
        <f t="shared" si="17"/>
        <v>67674.226171406408</v>
      </c>
      <c r="V11" s="123">
        <f t="shared" si="18"/>
        <v>69342.593316150436</v>
      </c>
      <c r="W11" s="123">
        <f t="shared" si="19"/>
        <v>71043.685113106985</v>
      </c>
      <c r="X11" s="123">
        <f t="shared" si="20"/>
        <v>72777.974607933618</v>
      </c>
      <c r="Y11" s="123">
        <f t="shared" si="21"/>
        <v>74545.938444675718</v>
      </c>
      <c r="Z11" s="123">
        <f t="shared" si="22"/>
        <v>76348.056865766426</v>
      </c>
      <c r="AA11" s="123">
        <f t="shared" si="23"/>
        <v>78184.813712026575</v>
      </c>
      <c r="AB11" s="123">
        <f t="shared" si="24"/>
        <v>80056.696422664798</v>
      </c>
      <c r="AC11" s="123">
        <f t="shared" si="25"/>
        <v>81964.196035277404</v>
      </c>
      <c r="AD11" s="123">
        <f t="shared" si="26"/>
        <v>83907.807185848724</v>
      </c>
      <c r="AE11" s="123">
        <f t="shared" si="27"/>
        <v>85888.028108750383</v>
      </c>
      <c r="AF11" s="123">
        <f t="shared" si="28"/>
        <v>87905.360636742189</v>
      </c>
      <c r="AG11" s="123">
        <f t="shared" si="29"/>
        <v>89960.310200971464</v>
      </c>
      <c r="AH11" s="123">
        <f t="shared" si="30"/>
        <v>92053.385830973377</v>
      </c>
      <c r="AI11" s="123">
        <f t="shared" si="31"/>
        <v>94185.100154670814</v>
      </c>
      <c r="AJ11" s="123">
        <f t="shared" si="32"/>
        <v>96355.969398374393</v>
      </c>
      <c r="AK11" s="123"/>
      <c r="AL11" s="123"/>
      <c r="AM11" s="123">
        <f t="shared" si="33"/>
        <v>64433.791647864142</v>
      </c>
      <c r="AN11" s="123">
        <f t="shared" si="34"/>
        <v>64592.806587556945</v>
      </c>
      <c r="AO11" s="123">
        <f t="shared" si="35"/>
        <v>64752.135255967987</v>
      </c>
      <c r="AP11" s="123">
        <f t="shared" si="36"/>
        <v>64911.778114088273</v>
      </c>
      <c r="AQ11" s="123">
        <f t="shared" si="37"/>
        <v>65071.735623268753</v>
      </c>
      <c r="AR11" s="123">
        <f t="shared" si="38"/>
        <v>65232.008245220102</v>
      </c>
      <c r="AS11" s="123">
        <f t="shared" si="39"/>
        <v>65392.596442012968</v>
      </c>
      <c r="AT11" s="123">
        <f t="shared" si="40"/>
        <v>65553.500676077689</v>
      </c>
      <c r="AU11" s="123">
        <f t="shared" si="41"/>
        <v>65714.721410204598</v>
      </c>
      <c r="AV11" s="123">
        <f t="shared" si="42"/>
        <v>65876.259107543694</v>
      </c>
      <c r="AW11" s="123">
        <f t="shared" si="43"/>
        <v>66038.11423160501</v>
      </c>
      <c r="AX11" s="123"/>
      <c r="AY11" s="123"/>
      <c r="AZ11" s="123">
        <f t="shared" si="44"/>
        <v>65232.008245220102</v>
      </c>
      <c r="BA11" s="123">
        <f t="shared" si="45"/>
        <v>65248.05285640424</v>
      </c>
      <c r="BB11" s="123">
        <f t="shared" si="46"/>
        <v>65264.100623798797</v>
      </c>
      <c r="BC11" s="123">
        <f t="shared" si="47"/>
        <v>65280.151547866008</v>
      </c>
      <c r="BD11" s="123">
        <f t="shared" si="48"/>
        <v>65296.205629068252</v>
      </c>
      <c r="BE11" s="123">
        <f t="shared" si="49"/>
        <v>65312.262867867903</v>
      </c>
      <c r="BF11" s="123">
        <f t="shared" si="50"/>
        <v>65328.323264727369</v>
      </c>
      <c r="BG11" s="123">
        <f t="shared" si="51"/>
        <v>65344.38682010911</v>
      </c>
      <c r="BH11" s="123">
        <f t="shared" si="52"/>
        <v>65360.453534475608</v>
      </c>
      <c r="BI11" s="123">
        <f t="shared" si="53"/>
        <v>65376.52340828938</v>
      </c>
      <c r="BJ11" s="123">
        <f t="shared" si="54"/>
        <v>65392.596442012968</v>
      </c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</row>
    <row r="12" spans="1:82" ht="15.75" customHeight="1">
      <c r="A12" s="117" t="s">
        <v>79</v>
      </c>
      <c r="B12" s="117">
        <f t="shared" si="55"/>
        <v>34</v>
      </c>
      <c r="C12" s="117">
        <f t="shared" si="56"/>
        <v>5</v>
      </c>
      <c r="D12" s="123">
        <f t="shared" si="9"/>
        <v>83093.14815969464</v>
      </c>
      <c r="E12" s="123">
        <f t="shared" si="10"/>
        <v>91917.771952944473</v>
      </c>
      <c r="F12" s="123">
        <f t="shared" si="11"/>
        <v>91917.771952944473</v>
      </c>
      <c r="G12" s="123">
        <f>IFERROR(12*INDEX(D_Prem_Table[Monthly_premium], MATCH($B12&amp;";"&amp;adv.gender&amp;";"&amp;adv.smoker&amp;";"&amp;"人壽保", D_Prem_Table[Lookup key], 0)) * adv.SA * INDEX(S_Currency[rate], MATCH(adv.currency, S_Currency[currency], 0)), "")</f>
        <v>583.22534399999995</v>
      </c>
      <c r="H12" s="123">
        <f>IF(AND($C12&lt;=adv.payment_period, $C12&lt;=84), adv.premium * INDEX(S_Currency[rate], MATCH(adv.currency, S_Currency[currency], 0)), 0)</f>
        <v>15444</v>
      </c>
      <c r="I12" s="123">
        <f t="shared" si="2"/>
        <v>14860.774656</v>
      </c>
      <c r="J12" s="123">
        <f t="shared" si="3"/>
        <v>14860.774656</v>
      </c>
      <c r="K12" s="123">
        <f t="shared" si="57"/>
        <v>74667.730175999997</v>
      </c>
      <c r="L12" s="123"/>
      <c r="M12" s="158">
        <f>IFERROR(INDEX(進階!$C$143:$C$156, MATCH(INDEX(S_PolicyYear[attained_age_or_policy_year], MATCH(C12, S_PolicyYear[policy_year], 0)), 進階!$B$143:$B$156, 0)), "not available")</f>
        <v>6739.2</v>
      </c>
      <c r="N12" s="123"/>
      <c r="O12" s="123"/>
      <c r="P12" s="123">
        <f t="shared" si="12"/>
        <v>74667.730175999997</v>
      </c>
      <c r="Q12" s="123">
        <f t="shared" si="13"/>
        <v>76941.238238984108</v>
      </c>
      <c r="R12" s="123">
        <f t="shared" si="14"/>
        <v>79276.002242203249</v>
      </c>
      <c r="S12" s="123">
        <f t="shared" si="15"/>
        <v>81673.40329298006</v>
      </c>
      <c r="T12" s="123">
        <f t="shared" si="16"/>
        <v>84134.844443109207</v>
      </c>
      <c r="U12" s="123">
        <f t="shared" si="17"/>
        <v>86661.750868776726</v>
      </c>
      <c r="V12" s="123">
        <f t="shared" si="18"/>
        <v>89255.570050479466</v>
      </c>
      <c r="W12" s="123">
        <f t="shared" si="19"/>
        <v>91917.771952944473</v>
      </c>
      <c r="X12" s="123">
        <f t="shared" si="20"/>
        <v>94649.849205048304</v>
      </c>
      <c r="Y12" s="123">
        <f t="shared" si="21"/>
        <v>97453.317279736526</v>
      </c>
      <c r="Z12" s="123">
        <f t="shared" si="22"/>
        <v>100329.71467394308</v>
      </c>
      <c r="AA12" s="123">
        <f t="shared" si="23"/>
        <v>103280.6030885095</v>
      </c>
      <c r="AB12" s="123">
        <f t="shared" si="24"/>
        <v>106307.56760810458</v>
      </c>
      <c r="AC12" s="123">
        <f t="shared" si="25"/>
        <v>109412.21688114345</v>
      </c>
      <c r="AD12" s="123">
        <f t="shared" si="26"/>
        <v>112596.18329970755</v>
      </c>
      <c r="AE12" s="123">
        <f t="shared" si="27"/>
        <v>115861.12317946293</v>
      </c>
      <c r="AF12" s="123">
        <f t="shared" si="28"/>
        <v>119208.71693958092</v>
      </c>
      <c r="AG12" s="123">
        <f t="shared" si="29"/>
        <v>122640.6692826566</v>
      </c>
      <c r="AH12" s="123">
        <f t="shared" si="30"/>
        <v>126158.70937462857</v>
      </c>
      <c r="AI12" s="123">
        <f t="shared" si="31"/>
        <v>129764.59102469825</v>
      </c>
      <c r="AJ12" s="123">
        <f t="shared" si="32"/>
        <v>133460.09286524926</v>
      </c>
      <c r="AK12" s="123"/>
      <c r="AL12" s="123"/>
      <c r="AM12" s="123">
        <f t="shared" si="33"/>
        <v>81673.40329298006</v>
      </c>
      <c r="AN12" s="123">
        <f t="shared" si="34"/>
        <v>81916.642262107198</v>
      </c>
      <c r="AO12" s="123">
        <f t="shared" si="35"/>
        <v>82160.523029150965</v>
      </c>
      <c r="AP12" s="123">
        <f t="shared" si="36"/>
        <v>82405.04701150117</v>
      </c>
      <c r="AQ12" s="123">
        <f t="shared" si="37"/>
        <v>82650.215628763894</v>
      </c>
      <c r="AR12" s="123">
        <f t="shared" si="38"/>
        <v>82896.030302762796</v>
      </c>
      <c r="AS12" s="123">
        <f t="shared" si="39"/>
        <v>83142.492457541433</v>
      </c>
      <c r="AT12" s="123">
        <f t="shared" si="40"/>
        <v>83389.603519364551</v>
      </c>
      <c r="AU12" s="123">
        <f t="shared" si="41"/>
        <v>83637.364916720369</v>
      </c>
      <c r="AV12" s="123">
        <f t="shared" si="42"/>
        <v>83885.778080321892</v>
      </c>
      <c r="AW12" s="123">
        <f t="shared" si="43"/>
        <v>84134.844443109207</v>
      </c>
      <c r="AX12" s="123"/>
      <c r="AY12" s="123"/>
      <c r="AZ12" s="123">
        <f t="shared" si="44"/>
        <v>82896.030302762796</v>
      </c>
      <c r="BA12" s="123">
        <f t="shared" si="45"/>
        <v>82920.647358089627</v>
      </c>
      <c r="BB12" s="123">
        <f t="shared" si="46"/>
        <v>82945.270889647727</v>
      </c>
      <c r="BC12" s="123">
        <f t="shared" si="47"/>
        <v>82969.900898862485</v>
      </c>
      <c r="BD12" s="123">
        <f t="shared" si="48"/>
        <v>82994.537387159668</v>
      </c>
      <c r="BE12" s="123">
        <f t="shared" si="49"/>
        <v>83019.180355965218</v>
      </c>
      <c r="BF12" s="123">
        <f t="shared" si="50"/>
        <v>83043.829806705267</v>
      </c>
      <c r="BG12" s="123">
        <f t="shared" si="51"/>
        <v>83068.485740806209</v>
      </c>
      <c r="BH12" s="123">
        <f t="shared" si="52"/>
        <v>83093.14815969464</v>
      </c>
      <c r="BI12" s="123">
        <f t="shared" si="53"/>
        <v>83117.817064797375</v>
      </c>
      <c r="BJ12" s="123">
        <f t="shared" si="54"/>
        <v>83142.492457541433</v>
      </c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</row>
    <row r="13" spans="1:82" ht="15.75" customHeight="1">
      <c r="B13" s="117">
        <f t="shared" si="55"/>
        <v>35</v>
      </c>
      <c r="C13" s="117">
        <f t="shared" si="56"/>
        <v>6</v>
      </c>
      <c r="D13" s="123">
        <f t="shared" si="9"/>
        <v>101403.34038009972</v>
      </c>
      <c r="E13" s="123">
        <f t="shared" si="10"/>
        <v>114193.81898485059</v>
      </c>
      <c r="F13" s="123">
        <f t="shared" si="11"/>
        <v>114193.81898485059</v>
      </c>
      <c r="G13" s="123">
        <f>IFERROR(12*INDEX(D_Prem_Table[Monthly_premium], MATCH($B13&amp;";"&amp;adv.gender&amp;";"&amp;adv.smoker&amp;";"&amp;"人壽保", D_Prem_Table[Lookup key], 0)) * adv.SA * INDEX(S_Currency[rate], MATCH(adv.currency, S_Currency[currency], 0)), "")</f>
        <v>638.57664</v>
      </c>
      <c r="H13" s="123">
        <f>IF(AND($C13&lt;=adv.payment_period, $C13&lt;=84), adv.premium * INDEX(S_Currency[rate], MATCH(adv.currency, S_Currency[currency], 0)), 0)</f>
        <v>15444</v>
      </c>
      <c r="I13" s="123">
        <f t="shared" si="2"/>
        <v>14805.423360000001</v>
      </c>
      <c r="J13" s="123">
        <f t="shared" si="3"/>
        <v>14805.423360000001</v>
      </c>
      <c r="K13" s="123">
        <f t="shared" si="57"/>
        <v>89473.153535999998</v>
      </c>
      <c r="L13" s="123"/>
      <c r="M13" s="158" t="str">
        <f>IFERROR(INDEX(進階!$C$143:$C$156, MATCH(INDEX(S_PolicyYear[attained_age_or_policy_year], MATCH(C13, S_PolicyYear[policy_year], 0)), 進階!$B$143:$B$156, 0)), "not available")</f>
        <v>not available</v>
      </c>
      <c r="N13" s="123"/>
      <c r="O13" s="123"/>
      <c r="P13" s="123">
        <f t="shared" si="12"/>
        <v>89473.153535999998</v>
      </c>
      <c r="Q13" s="123">
        <f t="shared" si="13"/>
        <v>92664.128214973956</v>
      </c>
      <c r="R13" s="123">
        <f t="shared" si="14"/>
        <v>95963.054114247323</v>
      </c>
      <c r="S13" s="123">
        <f t="shared" si="15"/>
        <v>99373.191452569459</v>
      </c>
      <c r="T13" s="123">
        <f t="shared" si="16"/>
        <v>102897.87851523358</v>
      </c>
      <c r="U13" s="123">
        <f t="shared" si="17"/>
        <v>106540.53294021556</v>
      </c>
      <c r="V13" s="123">
        <f t="shared" si="18"/>
        <v>110304.65301510824</v>
      </c>
      <c r="W13" s="123">
        <f t="shared" si="19"/>
        <v>114193.81898485059</v>
      </c>
      <c r="X13" s="123">
        <f t="shared" si="20"/>
        <v>118211.69437025218</v>
      </c>
      <c r="Y13" s="123">
        <f t="shared" si="21"/>
        <v>122362.02729731282</v>
      </c>
      <c r="Z13" s="123">
        <f t="shared" si="22"/>
        <v>126648.6518373374</v>
      </c>
      <c r="AA13" s="123">
        <f t="shared" si="23"/>
        <v>131075.48935784554</v>
      </c>
      <c r="AB13" s="123">
        <f t="shared" si="24"/>
        <v>135646.54988427713</v>
      </c>
      <c r="AC13" s="123">
        <f t="shared" si="25"/>
        <v>140365.93347249209</v>
      </c>
      <c r="AD13" s="123">
        <f t="shared" si="26"/>
        <v>145237.83159206662</v>
      </c>
      <c r="AE13" s="123">
        <f t="shared" si="27"/>
        <v>150266.52852038236</v>
      </c>
      <c r="AF13" s="123">
        <f t="shared" si="28"/>
        <v>155456.40274751387</v>
      </c>
      <c r="AG13" s="123">
        <f t="shared" si="29"/>
        <v>160811.92839190821</v>
      </c>
      <c r="AH13" s="123">
        <f t="shared" si="30"/>
        <v>166337.67662686171</v>
      </c>
      <c r="AI13" s="123">
        <f t="shared" si="31"/>
        <v>172038.3171177909</v>
      </c>
      <c r="AJ13" s="123">
        <f t="shared" si="32"/>
        <v>177918.61947029913</v>
      </c>
      <c r="AK13" s="123"/>
      <c r="AL13" s="123"/>
      <c r="AM13" s="123">
        <f t="shared" si="33"/>
        <v>99373.191452569459</v>
      </c>
      <c r="AN13" s="123">
        <f t="shared" si="34"/>
        <v>99720.44965639252</v>
      </c>
      <c r="AO13" s="123">
        <f t="shared" si="35"/>
        <v>100068.8566736038</v>
      </c>
      <c r="AP13" s="123">
        <f t="shared" si="36"/>
        <v>100418.4158937607</v>
      </c>
      <c r="AQ13" s="123">
        <f t="shared" si="37"/>
        <v>100769.13071438187</v>
      </c>
      <c r="AR13" s="123">
        <f t="shared" si="38"/>
        <v>101121.00454095949</v>
      </c>
      <c r="AS13" s="123">
        <f t="shared" si="39"/>
        <v>101474.04078697292</v>
      </c>
      <c r="AT13" s="123">
        <f t="shared" si="40"/>
        <v>101828.24287390104</v>
      </c>
      <c r="AU13" s="123">
        <f t="shared" si="41"/>
        <v>102183.61423123574</v>
      </c>
      <c r="AV13" s="123">
        <f t="shared" si="42"/>
        <v>102540.15829649444</v>
      </c>
      <c r="AW13" s="123">
        <f t="shared" si="43"/>
        <v>102897.87851523358</v>
      </c>
      <c r="AX13" s="123"/>
      <c r="AY13" s="123"/>
      <c r="AZ13" s="123">
        <f t="shared" si="44"/>
        <v>101121.00454095949</v>
      </c>
      <c r="BA13" s="123">
        <f t="shared" si="45"/>
        <v>101156.25580029456</v>
      </c>
      <c r="BB13" s="123">
        <f t="shared" si="46"/>
        <v>101191.51868723534</v>
      </c>
      <c r="BC13" s="123">
        <f t="shared" si="47"/>
        <v>101226.79320520035</v>
      </c>
      <c r="BD13" s="123">
        <f t="shared" si="48"/>
        <v>101262.07935760912</v>
      </c>
      <c r="BE13" s="123">
        <f t="shared" si="49"/>
        <v>101297.377147882</v>
      </c>
      <c r="BF13" s="123">
        <f t="shared" si="50"/>
        <v>101332.68657943998</v>
      </c>
      <c r="BG13" s="123">
        <f t="shared" si="51"/>
        <v>101368.00765570499</v>
      </c>
      <c r="BH13" s="123">
        <f t="shared" si="52"/>
        <v>101403.34038009972</v>
      </c>
      <c r="BI13" s="123">
        <f t="shared" si="53"/>
        <v>101438.6847560476</v>
      </c>
      <c r="BJ13" s="123">
        <f t="shared" si="54"/>
        <v>101474.04078697292</v>
      </c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</row>
    <row r="14" spans="1:82" ht="15.75" customHeight="1">
      <c r="B14" s="117">
        <f t="shared" si="55"/>
        <v>36</v>
      </c>
      <c r="C14" s="117">
        <f t="shared" si="56"/>
        <v>7</v>
      </c>
      <c r="D14" s="123">
        <f t="shared" si="9"/>
        <v>120339.3782687857</v>
      </c>
      <c r="E14" s="123">
        <f t="shared" si="10"/>
        <v>137998.55080915013</v>
      </c>
      <c r="F14" s="123">
        <f t="shared" si="11"/>
        <v>137998.55080915013</v>
      </c>
      <c r="G14" s="123">
        <f>IFERROR(12*INDEX(D_Prem_Table[Monthly_premium], MATCH($B14&amp;";"&amp;adv.gender&amp;";"&amp;adv.smoker&amp;";"&amp;"人壽保", D_Prem_Table[Lookup key], 0)) * adv.SA * INDEX(S_Currency[rate], MATCH(adv.currency, S_Currency[currency], 0)), "")</f>
        <v>667.21075199999996</v>
      </c>
      <c r="H14" s="123">
        <f>IF(AND($C14&lt;=adv.payment_period, $C14&lt;=84), adv.premium * INDEX(S_Currency[rate], MATCH(adv.currency, S_Currency[currency], 0)), 0)</f>
        <v>15444</v>
      </c>
      <c r="I14" s="123">
        <f t="shared" si="2"/>
        <v>14776.789248000001</v>
      </c>
      <c r="J14" s="123">
        <f t="shared" si="3"/>
        <v>14776.789248000001</v>
      </c>
      <c r="K14" s="123">
        <f t="shared" si="57"/>
        <v>104249.942784</v>
      </c>
      <c r="L14" s="123"/>
      <c r="M14" s="158" t="str">
        <f>IFERROR(INDEX(進階!$C$143:$C$156, MATCH(INDEX(S_PolicyYear[attained_age_or_policy_year], MATCH(C14, S_PolicyYear[policy_year], 0)), 進階!$B$143:$B$156, 0)), "not available")</f>
        <v>not available</v>
      </c>
      <c r="N14" s="123"/>
      <c r="O14" s="123"/>
      <c r="P14" s="123">
        <f t="shared" si="12"/>
        <v>104249.942784</v>
      </c>
      <c r="Q14" s="123">
        <f t="shared" si="13"/>
        <v>108515.32663760369</v>
      </c>
      <c r="R14" s="123">
        <f t="shared" si="14"/>
        <v>112954.64022949227</v>
      </c>
      <c r="S14" s="123">
        <f t="shared" si="15"/>
        <v>117574.48012158654</v>
      </c>
      <c r="T14" s="123">
        <f t="shared" si="16"/>
        <v>122381.65447376293</v>
      </c>
      <c r="U14" s="123">
        <f t="shared" si="17"/>
        <v>127383.18829762634</v>
      </c>
      <c r="V14" s="123">
        <f t="shared" si="18"/>
        <v>132586.32879889474</v>
      </c>
      <c r="W14" s="123">
        <f t="shared" si="19"/>
        <v>137998.55080915013</v>
      </c>
      <c r="X14" s="123">
        <f t="shared" si="20"/>
        <v>143627.56230771236</v>
      </c>
      <c r="Y14" s="123">
        <f t="shared" si="21"/>
        <v>149481.31003439098</v>
      </c>
      <c r="Z14" s="123">
        <f t="shared" si="22"/>
        <v>155567.98519387117</v>
      </c>
      <c r="AA14" s="123">
        <f t="shared" si="23"/>
        <v>161896.02925248854</v>
      </c>
      <c r="AB14" s="123">
        <f t="shared" si="24"/>
        <v>168474.13982815039</v>
      </c>
      <c r="AC14" s="123">
        <f t="shared" si="25"/>
        <v>175311.27667415608</v>
      </c>
      <c r="AD14" s="123">
        <f t="shared" si="26"/>
        <v>182416.66775767598</v>
      </c>
      <c r="AE14" s="123">
        <f t="shared" si="27"/>
        <v>189799.81543363971</v>
      </c>
      <c r="AF14" s="123">
        <f t="shared" si="28"/>
        <v>197470.50271479605</v>
      </c>
      <c r="AG14" s="123">
        <f t="shared" si="29"/>
        <v>205438.79963869258</v>
      </c>
      <c r="AH14" s="123">
        <f t="shared" si="30"/>
        <v>213715.06973233679</v>
      </c>
      <c r="AI14" s="123">
        <f t="shared" si="31"/>
        <v>222309.97657529113</v>
      </c>
      <c r="AJ14" s="123">
        <f t="shared" si="32"/>
        <v>231234.49046195895</v>
      </c>
      <c r="AK14" s="123"/>
      <c r="AL14" s="123"/>
      <c r="AM14" s="123">
        <f t="shared" si="33"/>
        <v>117574.48012158654</v>
      </c>
      <c r="AN14" s="123">
        <f t="shared" si="34"/>
        <v>118046.65331042868</v>
      </c>
      <c r="AO14" s="123">
        <f t="shared" si="35"/>
        <v>118520.70659109514</v>
      </c>
      <c r="AP14" s="123">
        <f t="shared" si="36"/>
        <v>118996.64691143879</v>
      </c>
      <c r="AQ14" s="123">
        <f t="shared" si="37"/>
        <v>119474.48124110285</v>
      </c>
      <c r="AR14" s="123">
        <f t="shared" si="38"/>
        <v>119954.21657157307</v>
      </c>
      <c r="AS14" s="123">
        <f t="shared" si="39"/>
        <v>120435.85991623196</v>
      </c>
      <c r="AT14" s="123">
        <f t="shared" si="40"/>
        <v>120919.41831041136</v>
      </c>
      <c r="AU14" s="123">
        <f t="shared" si="41"/>
        <v>121404.89881144671</v>
      </c>
      <c r="AV14" s="123">
        <f t="shared" si="42"/>
        <v>121892.30849872972</v>
      </c>
      <c r="AW14" s="123">
        <f t="shared" si="43"/>
        <v>122381.65447376293</v>
      </c>
      <c r="AX14" s="123"/>
      <c r="AY14" s="123"/>
      <c r="AZ14" s="123">
        <f t="shared" si="44"/>
        <v>119954.21657157307</v>
      </c>
      <c r="BA14" s="123">
        <f t="shared" si="45"/>
        <v>120002.29492948968</v>
      </c>
      <c r="BB14" s="123">
        <f t="shared" si="46"/>
        <v>120050.39237455564</v>
      </c>
      <c r="BC14" s="123">
        <f t="shared" si="47"/>
        <v>120098.50891379833</v>
      </c>
      <c r="BD14" s="123">
        <f t="shared" si="48"/>
        <v>120146.6445542477</v>
      </c>
      <c r="BE14" s="123">
        <f t="shared" si="49"/>
        <v>120194.79930293582</v>
      </c>
      <c r="BF14" s="123">
        <f t="shared" si="50"/>
        <v>120242.97316689685</v>
      </c>
      <c r="BG14" s="123">
        <f t="shared" si="51"/>
        <v>120291.16615316727</v>
      </c>
      <c r="BH14" s="123">
        <f t="shared" si="52"/>
        <v>120339.3782687857</v>
      </c>
      <c r="BI14" s="123">
        <f t="shared" si="53"/>
        <v>120387.60952079292</v>
      </c>
      <c r="BJ14" s="123">
        <f t="shared" si="54"/>
        <v>120435.85991623196</v>
      </c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</row>
    <row r="15" spans="1:82" ht="15.75" customHeight="1">
      <c r="B15" s="117">
        <f t="shared" si="55"/>
        <v>37</v>
      </c>
      <c r="C15" s="117">
        <f t="shared" si="56"/>
        <v>8</v>
      </c>
      <c r="D15" s="123">
        <f t="shared" si="9"/>
        <v>139912.87065068024</v>
      </c>
      <c r="E15" s="123">
        <f t="shared" si="10"/>
        <v>163427.82243459063</v>
      </c>
      <c r="F15" s="123">
        <f t="shared" si="11"/>
        <v>163427.82243459063</v>
      </c>
      <c r="G15" s="123">
        <f>IFERROR(12*INDEX(D_Prem_Table[Monthly_premium], MATCH($B15&amp;";"&amp;adv.gender&amp;";"&amp;adv.smoker&amp;";"&amp;"人壽保", D_Prem_Table[Lookup key], 0)) * adv.SA * INDEX(S_Currency[rate], MATCH(adv.currency, S_Currency[currency], 0)), "")</f>
        <v>706.26815999999997</v>
      </c>
      <c r="H15" s="123">
        <f>IF(AND($C15&lt;=adv.payment_period, $C15&lt;=84), adv.premium * INDEX(S_Currency[rate], MATCH(adv.currency, S_Currency[currency], 0)), 0)</f>
        <v>15444</v>
      </c>
      <c r="I15" s="123">
        <f t="shared" si="2"/>
        <v>14737.73184</v>
      </c>
      <c r="J15" s="123">
        <f t="shared" si="3"/>
        <v>14737.73184</v>
      </c>
      <c r="K15" s="123">
        <f t="shared" si="57"/>
        <v>118987.67462400001</v>
      </c>
      <c r="L15" s="123"/>
      <c r="M15" s="158" t="str">
        <f>IFERROR(INDEX(進階!$C$143:$C$156, MATCH(INDEX(S_PolicyYear[attained_age_or_policy_year], MATCH(C15, S_PolicyYear[policy_year], 0)), 進階!$B$143:$B$156, 0)), "not available")</f>
        <v>not available</v>
      </c>
      <c r="N15" s="123"/>
      <c r="O15" s="123"/>
      <c r="P15" s="123">
        <f t="shared" si="12"/>
        <v>118987.67462400001</v>
      </c>
      <c r="Q15" s="123">
        <f t="shared" si="13"/>
        <v>124485.58906237972</v>
      </c>
      <c r="R15" s="123">
        <f t="shared" si="14"/>
        <v>130246.21951088212</v>
      </c>
      <c r="S15" s="123">
        <f t="shared" si="15"/>
        <v>136281.57832043414</v>
      </c>
      <c r="T15" s="123">
        <f t="shared" si="16"/>
        <v>142604.16176631345</v>
      </c>
      <c r="U15" s="123">
        <f t="shared" si="17"/>
        <v>149226.96614450766</v>
      </c>
      <c r="V15" s="123">
        <f t="shared" si="18"/>
        <v>156163.50427722844</v>
      </c>
      <c r="W15" s="123">
        <f t="shared" si="19"/>
        <v>163427.82243459063</v>
      </c>
      <c r="X15" s="123">
        <f t="shared" si="20"/>
        <v>171034.51767952935</v>
      </c>
      <c r="Y15" s="123">
        <f t="shared" si="21"/>
        <v>178998.75564308616</v>
      </c>
      <c r="Z15" s="123">
        <f t="shared" si="22"/>
        <v>187336.28873725829</v>
      </c>
      <c r="AA15" s="123">
        <f t="shared" si="23"/>
        <v>196063.47481266229</v>
      </c>
      <c r="AB15" s="123">
        <f t="shared" si="24"/>
        <v>205197.29626832844</v>
      </c>
      <c r="AC15" s="123">
        <f t="shared" si="25"/>
        <v>214755.37962099633</v>
      </c>
      <c r="AD15" s="123">
        <f t="shared" si="26"/>
        <v>224756.01554135064</v>
      </c>
      <c r="AE15" s="123">
        <f t="shared" si="27"/>
        <v>235218.17936468564</v>
      </c>
      <c r="AF15" s="123">
        <f t="shared" si="28"/>
        <v>246161.55208356338</v>
      </c>
      <c r="AG15" s="123">
        <f t="shared" si="29"/>
        <v>257606.54183007029</v>
      </c>
      <c r="AH15" s="123">
        <f t="shared" si="30"/>
        <v>269574.30585535738</v>
      </c>
      <c r="AI15" s="123">
        <f t="shared" si="31"/>
        <v>282086.77301419643</v>
      </c>
      <c r="AJ15" s="123">
        <f t="shared" si="32"/>
        <v>295166.66676235071</v>
      </c>
      <c r="AK15" s="123"/>
      <c r="AL15" s="123"/>
      <c r="AM15" s="123">
        <f t="shared" si="33"/>
        <v>136281.57832043414</v>
      </c>
      <c r="AN15" s="123">
        <f t="shared" si="34"/>
        <v>136900.70109009196</v>
      </c>
      <c r="AO15" s="123">
        <f t="shared" si="35"/>
        <v>137522.70846089016</v>
      </c>
      <c r="AP15" s="123">
        <f t="shared" si="36"/>
        <v>138147.61325023626</v>
      </c>
      <c r="AQ15" s="123">
        <f t="shared" si="37"/>
        <v>138775.42832586035</v>
      </c>
      <c r="AR15" s="123">
        <f t="shared" si="38"/>
        <v>139406.16660597813</v>
      </c>
      <c r="AS15" s="123">
        <f t="shared" si="39"/>
        <v>140039.84105945632</v>
      </c>
      <c r="AT15" s="123">
        <f t="shared" si="40"/>
        <v>140676.46470597657</v>
      </c>
      <c r="AU15" s="123">
        <f t="shared" si="41"/>
        <v>141316.05061620168</v>
      </c>
      <c r="AV15" s="123">
        <f t="shared" si="42"/>
        <v>141958.61191194016</v>
      </c>
      <c r="AW15" s="123">
        <f t="shared" si="43"/>
        <v>142604.16176631345</v>
      </c>
      <c r="AX15" s="123"/>
      <c r="AY15" s="123"/>
      <c r="AZ15" s="123">
        <f t="shared" si="44"/>
        <v>139406.16660597813</v>
      </c>
      <c r="BA15" s="123">
        <f t="shared" si="45"/>
        <v>139469.40170909878</v>
      </c>
      <c r="BB15" s="123">
        <f t="shared" si="46"/>
        <v>139532.666186908</v>
      </c>
      <c r="BC15" s="123">
        <f t="shared" si="47"/>
        <v>139595.96005240743</v>
      </c>
      <c r="BD15" s="123">
        <f t="shared" si="48"/>
        <v>139659.28331860408</v>
      </c>
      <c r="BE15" s="123">
        <f t="shared" si="49"/>
        <v>139722.63599851006</v>
      </c>
      <c r="BF15" s="123">
        <f t="shared" si="50"/>
        <v>139786.01810514237</v>
      </c>
      <c r="BG15" s="123">
        <f t="shared" si="51"/>
        <v>139849.42965152336</v>
      </c>
      <c r="BH15" s="123">
        <f t="shared" si="52"/>
        <v>139912.87065068024</v>
      </c>
      <c r="BI15" s="123">
        <f t="shared" si="53"/>
        <v>139976.34111564539</v>
      </c>
      <c r="BJ15" s="123">
        <f t="shared" si="54"/>
        <v>140039.84105945632</v>
      </c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</row>
    <row r="16" spans="1:82" ht="15.75" customHeight="1">
      <c r="B16" s="117">
        <f t="shared" si="55"/>
        <v>38</v>
      </c>
      <c r="C16" s="117">
        <f t="shared" si="56"/>
        <v>9</v>
      </c>
      <c r="D16" s="123">
        <f t="shared" si="9"/>
        <v>160148.62395066259</v>
      </c>
      <c r="E16" s="123">
        <f t="shared" si="10"/>
        <v>190597.40276021199</v>
      </c>
      <c r="F16" s="123">
        <f t="shared" si="11"/>
        <v>190597.40276021199</v>
      </c>
      <c r="G16" s="123">
        <f>IFERROR(12*INDEX(D_Prem_Table[Monthly_premium], MATCH($B16&amp;";"&amp;adv.gender&amp;";"&amp;adv.smoker&amp;";"&amp;"人壽保", D_Prem_Table[Lookup key], 0)) * adv.SA * INDEX(S_Currency[rate], MATCH(adv.currency, S_Currency[currency], 0)), "")</f>
        <v>743.40863999999999</v>
      </c>
      <c r="H16" s="123">
        <f>IF(AND($C16&lt;=adv.payment_period, $C16&lt;=84), adv.premium * INDEX(S_Currency[rate], MATCH(adv.currency, S_Currency[currency], 0)), 0)</f>
        <v>15444</v>
      </c>
      <c r="I16" s="123">
        <f t="shared" si="2"/>
        <v>14700.59136</v>
      </c>
      <c r="J16" s="123">
        <f t="shared" si="3"/>
        <v>14700.59136</v>
      </c>
      <c r="K16" s="123">
        <f t="shared" si="57"/>
        <v>133688.265984</v>
      </c>
      <c r="L16" s="123"/>
      <c r="M16" s="158" t="str">
        <f>IFERROR(INDEX(進階!$C$143:$C$156, MATCH(INDEX(S_PolicyYear[attained_age_or_policy_year], MATCH(C16, S_PolicyYear[policy_year], 0)), 進階!$B$143:$B$156, 0)), "not available")</f>
        <v>not available</v>
      </c>
      <c r="N16" s="123"/>
      <c r="O16" s="123"/>
      <c r="P16" s="123">
        <f t="shared" si="12"/>
        <v>133688.265984</v>
      </c>
      <c r="Q16" s="123">
        <f t="shared" si="13"/>
        <v>140578.04222660352</v>
      </c>
      <c r="R16" s="123">
        <f t="shared" si="14"/>
        <v>147845.74708829977</v>
      </c>
      <c r="S16" s="123">
        <f t="shared" si="15"/>
        <v>155511.63477084716</v>
      </c>
      <c r="T16" s="123">
        <f t="shared" si="16"/>
        <v>163596.943251366</v>
      </c>
      <c r="U16" s="123">
        <f t="shared" si="17"/>
        <v>172123.93537973304</v>
      </c>
      <c r="V16" s="123">
        <f t="shared" si="18"/>
        <v>181115.94137546213</v>
      </c>
      <c r="W16" s="123">
        <f t="shared" si="19"/>
        <v>190597.40276021199</v>
      </c>
      <c r="X16" s="123">
        <f t="shared" si="20"/>
        <v>200593.91776269171</v>
      </c>
      <c r="Y16" s="123">
        <f t="shared" si="21"/>
        <v>211132.28823336391</v>
      </c>
      <c r="Z16" s="123">
        <f t="shared" si="22"/>
        <v>222240.56810698414</v>
      </c>
      <c r="AA16" s="123">
        <f t="shared" si="23"/>
        <v>233948.11345165514</v>
      </c>
      <c r="AB16" s="123">
        <f t="shared" si="24"/>
        <v>246285.63414372786</v>
      </c>
      <c r="AC16" s="123">
        <f t="shared" si="25"/>
        <v>259285.24720852583</v>
      </c>
      <c r="AD16" s="123">
        <f t="shared" si="26"/>
        <v>272980.53186753974</v>
      </c>
      <c r="AE16" s="123">
        <f t="shared" si="27"/>
        <v>287406.58633338846</v>
      </c>
      <c r="AF16" s="123">
        <f t="shared" si="28"/>
        <v>302600.08639453351</v>
      </c>
      <c r="AG16" s="123">
        <f t="shared" si="29"/>
        <v>318599.34583238221</v>
      </c>
      <c r="AH16" s="123">
        <f t="shared" si="30"/>
        <v>335444.3787141217</v>
      </c>
      <c r="AI16" s="123">
        <f t="shared" si="31"/>
        <v>353176.96360529377</v>
      </c>
      <c r="AJ16" s="123">
        <f t="shared" si="32"/>
        <v>371840.70974682085</v>
      </c>
      <c r="AK16" s="123"/>
      <c r="AL16" s="123"/>
      <c r="AM16" s="123">
        <f t="shared" si="33"/>
        <v>155511.63477084716</v>
      </c>
      <c r="AN16" s="123">
        <f t="shared" si="34"/>
        <v>156300.93251604479</v>
      </c>
      <c r="AO16" s="123">
        <f t="shared" si="35"/>
        <v>157094.44541515864</v>
      </c>
      <c r="AP16" s="123">
        <f t="shared" si="36"/>
        <v>157892.19536237404</v>
      </c>
      <c r="AQ16" s="123">
        <f t="shared" si="37"/>
        <v>158694.20435517959</v>
      </c>
      <c r="AR16" s="123">
        <f t="shared" si="38"/>
        <v>159500.49449478733</v>
      </c>
      <c r="AS16" s="123">
        <f t="shared" si="39"/>
        <v>160311.08798655675</v>
      </c>
      <c r="AT16" s="123">
        <f t="shared" si="40"/>
        <v>161126.00714041767</v>
      </c>
      <c r="AU16" s="123">
        <f t="shared" si="41"/>
        <v>161945.27437129733</v>
      </c>
      <c r="AV16" s="123">
        <f t="shared" si="42"/>
        <v>162768.9121995458</v>
      </c>
      <c r="AW16" s="123">
        <f t="shared" si="43"/>
        <v>163596.943251366</v>
      </c>
      <c r="AX16" s="123"/>
      <c r="AY16" s="123"/>
      <c r="AZ16" s="123">
        <f t="shared" si="44"/>
        <v>159500.49449478733</v>
      </c>
      <c r="BA16" s="123">
        <f t="shared" si="45"/>
        <v>159581.35982582413</v>
      </c>
      <c r="BB16" s="123">
        <f t="shared" si="46"/>
        <v>159662.26821255917</v>
      </c>
      <c r="BC16" s="123">
        <f t="shared" si="47"/>
        <v>159743.21967726541</v>
      </c>
      <c r="BD16" s="123">
        <f t="shared" si="48"/>
        <v>159824.21424222668</v>
      </c>
      <c r="BE16" s="123">
        <f t="shared" si="49"/>
        <v>159905.25192973716</v>
      </c>
      <c r="BF16" s="123">
        <f t="shared" si="50"/>
        <v>159986.33276210143</v>
      </c>
      <c r="BG16" s="123">
        <f t="shared" si="51"/>
        <v>160067.45676163473</v>
      </c>
      <c r="BH16" s="123">
        <f t="shared" si="52"/>
        <v>160148.62395066259</v>
      </c>
      <c r="BI16" s="123">
        <f t="shared" si="53"/>
        <v>160229.83435152107</v>
      </c>
      <c r="BJ16" s="123">
        <f t="shared" si="54"/>
        <v>160311.08798655675</v>
      </c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</row>
    <row r="17" spans="2:82" ht="15.75" customHeight="1">
      <c r="B17" s="117">
        <f t="shared" si="55"/>
        <v>39</v>
      </c>
      <c r="C17" s="117">
        <f t="shared" si="56"/>
        <v>10</v>
      </c>
      <c r="D17" s="123">
        <f t="shared" si="9"/>
        <v>181069.47842971553</v>
      </c>
      <c r="E17" s="123">
        <f t="shared" si="10"/>
        <v>219628.21603310684</v>
      </c>
      <c r="F17" s="123">
        <f t="shared" si="11"/>
        <v>219628.21603310684</v>
      </c>
      <c r="G17" s="123">
        <f>IFERROR(12*INDEX(D_Prem_Table[Monthly_premium], MATCH($B17&amp;";"&amp;adv.gender&amp;";"&amp;adv.smoker&amp;";"&amp;"人壽保", D_Prem_Table[Lookup key], 0)) * adv.SA * INDEX(S_Currency[rate], MATCH(adv.currency, S_Currency[currency], 0)), "")</f>
        <v>781.38777600000003</v>
      </c>
      <c r="H17" s="123">
        <f>IF(AND($C17&lt;=adv.payment_period, $C17&lt;=84), adv.premium * INDEX(S_Currency[rate], MATCH(adv.currency, S_Currency[currency], 0)), 0)</f>
        <v>15444</v>
      </c>
      <c r="I17" s="123">
        <f t="shared" si="2"/>
        <v>14662.612224</v>
      </c>
      <c r="J17" s="123">
        <f t="shared" si="3"/>
        <v>14662.612224</v>
      </c>
      <c r="K17" s="123">
        <f t="shared" si="57"/>
        <v>148350.87820800001</v>
      </c>
      <c r="L17" s="123"/>
      <c r="M17" s="158">
        <f>IFERROR(INDEX(進階!$C$143:$C$156, MATCH(INDEX(S_PolicyYear[attained_age_or_policy_year], MATCH(C17, S_PolicyYear[policy_year], 0)), 進階!$B$143:$B$156, 0)), "not available")</f>
        <v>59567.819999999992</v>
      </c>
      <c r="N17" s="123"/>
      <c r="O17" s="123"/>
      <c r="P17" s="123">
        <f t="shared" si="12"/>
        <v>148350.87820800001</v>
      </c>
      <c r="Q17" s="123">
        <f t="shared" si="13"/>
        <v>156793.06099510955</v>
      </c>
      <c r="R17" s="123">
        <f t="shared" si="14"/>
        <v>165758.52649854578</v>
      </c>
      <c r="S17" s="123">
        <f t="shared" si="15"/>
        <v>175279.47440469259</v>
      </c>
      <c r="T17" s="123">
        <f t="shared" si="16"/>
        <v>185389.93769438067</v>
      </c>
      <c r="U17" s="123">
        <f t="shared" si="17"/>
        <v>196125.87498391973</v>
      </c>
      <c r="V17" s="123">
        <f t="shared" si="18"/>
        <v>207525.26681542987</v>
      </c>
      <c r="W17" s="123">
        <f t="shared" si="19"/>
        <v>219628.21603310684</v>
      </c>
      <c r="X17" s="123">
        <f t="shared" si="20"/>
        <v>232477.05238562706</v>
      </c>
      <c r="Y17" s="123">
        <f t="shared" si="21"/>
        <v>246116.44149852669</v>
      </c>
      <c r="Z17" s="123">
        <f t="shared" si="22"/>
        <v>260593.4983640826</v>
      </c>
      <c r="AA17" s="123">
        <f t="shared" si="23"/>
        <v>275957.90549997723</v>
      </c>
      <c r="AB17" s="123">
        <f t="shared" si="24"/>
        <v>292262.03593185527</v>
      </c>
      <c r="AC17" s="123">
        <f t="shared" si="25"/>
        <v>309561.08115875412</v>
      </c>
      <c r="AD17" s="123">
        <f t="shared" si="26"/>
        <v>327913.18426435534</v>
      </c>
      <c r="AE17" s="123">
        <f t="shared" si="27"/>
        <v>347379.5783409967</v>
      </c>
      <c r="AF17" s="123">
        <f t="shared" si="28"/>
        <v>368024.73039749882</v>
      </c>
      <c r="AG17" s="123">
        <f t="shared" si="29"/>
        <v>389916.49092596717</v>
      </c>
      <c r="AH17" s="123">
        <f t="shared" si="30"/>
        <v>413126.24930698355</v>
      </c>
      <c r="AI17" s="123">
        <f t="shared" si="31"/>
        <v>437729.09523685958</v>
      </c>
      <c r="AJ17" s="123">
        <f t="shared" si="32"/>
        <v>463803.986364985</v>
      </c>
      <c r="AK17" s="123"/>
      <c r="AL17" s="123"/>
      <c r="AM17" s="123">
        <f t="shared" si="33"/>
        <v>175279.47440469259</v>
      </c>
      <c r="AN17" s="123">
        <f t="shared" si="34"/>
        <v>176263.41462698617</v>
      </c>
      <c r="AO17" s="123">
        <f t="shared" si="35"/>
        <v>177253.28348361174</v>
      </c>
      <c r="AP17" s="123">
        <f t="shared" si="36"/>
        <v>178249.1162367244</v>
      </c>
      <c r="AQ17" s="123">
        <f t="shared" si="37"/>
        <v>179250.94834287171</v>
      </c>
      <c r="AR17" s="123">
        <f t="shared" si="38"/>
        <v>180258.81545394487</v>
      </c>
      <c r="AS17" s="123">
        <f t="shared" si="39"/>
        <v>181272.75341813682</v>
      </c>
      <c r="AT17" s="123">
        <f t="shared" si="40"/>
        <v>182292.79828090113</v>
      </c>
      <c r="AU17" s="123">
        <f t="shared" si="41"/>
        <v>183318.98628591865</v>
      </c>
      <c r="AV17" s="123">
        <f t="shared" si="42"/>
        <v>184351.35387606409</v>
      </c>
      <c r="AW17" s="123">
        <f t="shared" si="43"/>
        <v>185389.93769438067</v>
      </c>
      <c r="AX17" s="123"/>
      <c r="AY17" s="123"/>
      <c r="AZ17" s="123">
        <f t="shared" si="44"/>
        <v>180258.81545394487</v>
      </c>
      <c r="BA17" s="123">
        <f t="shared" si="45"/>
        <v>180359.93546877295</v>
      </c>
      <c r="BB17" s="123">
        <f t="shared" si="46"/>
        <v>180461.11622792608</v>
      </c>
      <c r="BC17" s="123">
        <f t="shared" si="47"/>
        <v>180562.3577673801</v>
      </c>
      <c r="BD17" s="123">
        <f t="shared" si="48"/>
        <v>180663.66012313112</v>
      </c>
      <c r="BE17" s="123">
        <f t="shared" si="49"/>
        <v>180765.02333119485</v>
      </c>
      <c r="BF17" s="123">
        <f t="shared" si="50"/>
        <v>180866.44742760668</v>
      </c>
      <c r="BG17" s="123">
        <f t="shared" si="51"/>
        <v>180967.93244842193</v>
      </c>
      <c r="BH17" s="123">
        <f t="shared" si="52"/>
        <v>181069.47842971553</v>
      </c>
      <c r="BI17" s="123">
        <f t="shared" si="53"/>
        <v>181171.08540758229</v>
      </c>
      <c r="BJ17" s="123">
        <f t="shared" si="54"/>
        <v>181272.75341813682</v>
      </c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</row>
    <row r="18" spans="2:82" ht="15.75" customHeight="1">
      <c r="B18" s="117">
        <f t="shared" si="55"/>
        <v>40</v>
      </c>
      <c r="C18" s="117">
        <f t="shared" si="56"/>
        <v>11</v>
      </c>
      <c r="D18" s="123">
        <f t="shared" si="9"/>
        <v>202699.83661292333</v>
      </c>
      <c r="E18" s="123">
        <f t="shared" si="10"/>
        <v>250650.42036502436</v>
      </c>
      <c r="F18" s="123">
        <f t="shared" si="11"/>
        <v>250650.42036502436</v>
      </c>
      <c r="G18" s="123">
        <f>IFERROR(12*INDEX(D_Prem_Table[Monthly_premium], MATCH($B18&amp;";"&amp;adv.gender&amp;";"&amp;adv.smoker&amp;";"&amp;"人壽保", D_Prem_Table[Lookup key], 0)) * adv.SA * INDEX(S_Currency[rate], MATCH(adv.currency, S_Currency[currency], 0)), "")</f>
        <v>819.48671999999999</v>
      </c>
      <c r="H18" s="123">
        <f>IF(AND($C18&lt;=adv.payment_period, $C18&lt;=84), adv.premium * INDEX(S_Currency[rate], MATCH(adv.currency, S_Currency[currency], 0)), 0)</f>
        <v>15444</v>
      </c>
      <c r="I18" s="123">
        <f t="shared" si="2"/>
        <v>14624.513279999999</v>
      </c>
      <c r="J18" s="123">
        <f t="shared" si="3"/>
        <v>14624.513279999999</v>
      </c>
      <c r="K18" s="123">
        <f t="shared" si="57"/>
        <v>162975.39148799999</v>
      </c>
      <c r="L18" s="123"/>
      <c r="M18" s="158" t="str">
        <f>IFERROR(INDEX(進階!$C$143:$C$156, MATCH(INDEX(S_PolicyYear[attained_age_or_policy_year], MATCH(C18, S_PolicyYear[policy_year], 0)), 進階!$B$143:$B$156, 0)), "not available")</f>
        <v>not available</v>
      </c>
      <c r="N18" s="123"/>
      <c r="O18" s="123"/>
      <c r="P18" s="123">
        <f t="shared" si="12"/>
        <v>162975.39148799999</v>
      </c>
      <c r="Q18" s="123">
        <f t="shared" si="13"/>
        <v>173131.75001786067</v>
      </c>
      <c r="R18" s="123">
        <f t="shared" si="14"/>
        <v>183990.70057411672</v>
      </c>
      <c r="S18" s="123">
        <f t="shared" si="15"/>
        <v>195601.10731523338</v>
      </c>
      <c r="T18" s="123">
        <f t="shared" si="16"/>
        <v>208015.0290133559</v>
      </c>
      <c r="U18" s="123">
        <f t="shared" si="17"/>
        <v>221287.90767711573</v>
      </c>
      <c r="V18" s="123">
        <f t="shared" si="18"/>
        <v>235478.76690115567</v>
      </c>
      <c r="W18" s="123">
        <f t="shared" si="19"/>
        <v>250650.42036502436</v>
      </c>
      <c r="X18" s="123">
        <f t="shared" si="20"/>
        <v>266869.69091887726</v>
      </c>
      <c r="Y18" s="123">
        <f t="shared" si="21"/>
        <v>284207.64070859412</v>
      </c>
      <c r="Z18" s="123">
        <f t="shared" si="22"/>
        <v>302739.81280849088</v>
      </c>
      <c r="AA18" s="123">
        <f t="shared" si="23"/>
        <v>322546.48484577477</v>
      </c>
      <c r="AB18" s="123">
        <f t="shared" si="24"/>
        <v>343712.93511727796</v>
      </c>
      <c r="AC18" s="123">
        <f t="shared" si="25"/>
        <v>366329.72171579214</v>
      </c>
      <c r="AD18" s="123">
        <f t="shared" si="26"/>
        <v>390492.97520056512</v>
      </c>
      <c r="AE18" s="123">
        <f t="shared" si="27"/>
        <v>416304.70536414621</v>
      </c>
      <c r="AF18" s="123">
        <f t="shared" si="28"/>
        <v>443873.12266589864</v>
      </c>
      <c r="AG18" s="123">
        <f t="shared" si="29"/>
        <v>473312.97492098156</v>
      </c>
      <c r="AH18" s="123">
        <f t="shared" si="30"/>
        <v>504745.89985264058</v>
      </c>
      <c r="AI18" s="123">
        <f t="shared" si="31"/>
        <v>538300.79413506284</v>
      </c>
      <c r="AJ18" s="123">
        <f t="shared" si="32"/>
        <v>574114.19957398204</v>
      </c>
      <c r="AK18" s="123"/>
      <c r="AL18" s="123"/>
      <c r="AM18" s="123">
        <f t="shared" si="33"/>
        <v>195601.10731523338</v>
      </c>
      <c r="AN18" s="123">
        <f t="shared" si="34"/>
        <v>196805.45367210271</v>
      </c>
      <c r="AO18" s="123">
        <f t="shared" si="35"/>
        <v>198017.88626004729</v>
      </c>
      <c r="AP18" s="123">
        <f t="shared" si="36"/>
        <v>199238.45929077626</v>
      </c>
      <c r="AQ18" s="123">
        <f t="shared" si="37"/>
        <v>200467.22731804932</v>
      </c>
      <c r="AR18" s="123">
        <f t="shared" si="38"/>
        <v>201704.2452396329</v>
      </c>
      <c r="AS18" s="123">
        <f t="shared" si="39"/>
        <v>202949.56829926974</v>
      </c>
      <c r="AT18" s="123">
        <f t="shared" si="40"/>
        <v>204203.25208865444</v>
      </c>
      <c r="AU18" s="123">
        <f t="shared" si="41"/>
        <v>205465.35254942355</v>
      </c>
      <c r="AV18" s="123">
        <f t="shared" si="42"/>
        <v>206735.92597515057</v>
      </c>
      <c r="AW18" s="123">
        <f t="shared" si="43"/>
        <v>208015.0290133559</v>
      </c>
      <c r="AX18" s="123"/>
      <c r="AY18" s="123"/>
      <c r="AZ18" s="123">
        <f t="shared" si="44"/>
        <v>201704.2452396329</v>
      </c>
      <c r="BA18" s="123">
        <f t="shared" si="45"/>
        <v>201828.40289985487</v>
      </c>
      <c r="BB18" s="123">
        <f t="shared" si="46"/>
        <v>201952.64366660509</v>
      </c>
      <c r="BC18" s="123">
        <f t="shared" si="47"/>
        <v>202076.96759535262</v>
      </c>
      <c r="BD18" s="123">
        <f t="shared" si="48"/>
        <v>202201.37474160199</v>
      </c>
      <c r="BE18" s="123">
        <f t="shared" si="49"/>
        <v>202325.86516089228</v>
      </c>
      <c r="BF18" s="123">
        <f t="shared" si="50"/>
        <v>202450.43890879751</v>
      </c>
      <c r="BG18" s="123">
        <f t="shared" si="51"/>
        <v>202575.09604092658</v>
      </c>
      <c r="BH18" s="123">
        <f t="shared" si="52"/>
        <v>202699.83661292333</v>
      </c>
      <c r="BI18" s="123">
        <f t="shared" si="53"/>
        <v>202824.66068046651</v>
      </c>
      <c r="BJ18" s="123">
        <f t="shared" si="54"/>
        <v>202949.56829926974</v>
      </c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</row>
    <row r="19" spans="2:82" ht="15.75" customHeight="1">
      <c r="B19" s="117">
        <f t="shared" si="55"/>
        <v>41</v>
      </c>
      <c r="C19" s="117">
        <f t="shared" si="56"/>
        <v>12</v>
      </c>
      <c r="D19" s="123">
        <f t="shared" si="9"/>
        <v>225021.78883578119</v>
      </c>
      <c r="E19" s="123">
        <f t="shared" si="10"/>
        <v>283758.67322865612</v>
      </c>
      <c r="F19" s="123">
        <f t="shared" si="11"/>
        <v>283758.67322865612</v>
      </c>
      <c r="G19" s="123">
        <f>IFERROR(12*INDEX(D_Prem_Table[Monthly_premium], MATCH($B19&amp;";"&amp;adv.gender&amp;";"&amp;adv.smoker&amp;";"&amp;"人壽保", D_Prem_Table[Lookup key], 0)) * adv.SA * INDEX(S_Currency[rate], MATCH(adv.currency, S_Currency[currency], 0)), "")</f>
        <v>899.39865599999996</v>
      </c>
      <c r="H19" s="123">
        <f>IF(AND($C19&lt;=adv.payment_period, $C19&lt;=84), adv.premium * INDEX(S_Currency[rate], MATCH(adv.currency, S_Currency[currency], 0)), 0)</f>
        <v>15444</v>
      </c>
      <c r="I19" s="123">
        <f t="shared" si="2"/>
        <v>14544.601344000001</v>
      </c>
      <c r="J19" s="123">
        <f t="shared" si="3"/>
        <v>14544.601344000001</v>
      </c>
      <c r="K19" s="123">
        <f t="shared" si="57"/>
        <v>177519.99283199999</v>
      </c>
      <c r="L19" s="123"/>
      <c r="M19" s="158" t="str">
        <f>IFERROR(INDEX(進階!$C$143:$C$156, MATCH(INDEX(S_PolicyYear[attained_age_or_policy_year], MATCH(C19, S_PolicyYear[policy_year], 0)), 進階!$B$143:$B$156, 0)), "not available")</f>
        <v>not available</v>
      </c>
      <c r="N19" s="123"/>
      <c r="O19" s="123"/>
      <c r="P19" s="123">
        <f t="shared" si="12"/>
        <v>177519.99283199999</v>
      </c>
      <c r="Q19" s="123">
        <f t="shared" si="13"/>
        <v>189553.11487547928</v>
      </c>
      <c r="R19" s="123">
        <f t="shared" si="14"/>
        <v>202506.00795647906</v>
      </c>
      <c r="S19" s="123">
        <f t="shared" si="15"/>
        <v>216450.0799190104</v>
      </c>
      <c r="T19" s="123">
        <f t="shared" si="16"/>
        <v>231462.01557165015</v>
      </c>
      <c r="U19" s="123">
        <f t="shared" si="17"/>
        <v>247624.13447217151</v>
      </c>
      <c r="V19" s="123">
        <f t="shared" si="18"/>
        <v>265024.770339865</v>
      </c>
      <c r="W19" s="123">
        <f t="shared" si="19"/>
        <v>283758.67322865612</v>
      </c>
      <c r="X19" s="123">
        <f t="shared" si="20"/>
        <v>303927.43564390746</v>
      </c>
      <c r="Y19" s="123">
        <f t="shared" si="21"/>
        <v>325639.94383732765</v>
      </c>
      <c r="Z19" s="123">
        <f t="shared" si="22"/>
        <v>349012.85556774004</v>
      </c>
      <c r="AA19" s="123">
        <f t="shared" si="23"/>
        <v>374171.10567065008</v>
      </c>
      <c r="AB19" s="123">
        <f t="shared" si="24"/>
        <v>401248.4408366314</v>
      </c>
      <c r="AC19" s="123">
        <f t="shared" si="25"/>
        <v>430387.98505756509</v>
      </c>
      <c r="AD19" s="123">
        <f t="shared" si="26"/>
        <v>461742.83726080431</v>
      </c>
      <c r="AE19" s="123">
        <f t="shared" si="27"/>
        <v>495476.70271436812</v>
      </c>
      <c r="AF19" s="123">
        <f t="shared" si="28"/>
        <v>531764.55985148239</v>
      </c>
      <c r="AG19" s="123">
        <f t="shared" si="29"/>
        <v>570793.36423002847</v>
      </c>
      <c r="AH19" s="123">
        <f t="shared" si="30"/>
        <v>612762.79141203593</v>
      </c>
      <c r="AI19" s="123">
        <f t="shared" si="31"/>
        <v>657886.02062008472</v>
      </c>
      <c r="AJ19" s="123">
        <f t="shared" si="32"/>
        <v>706390.56110157841</v>
      </c>
      <c r="AK19" s="123"/>
      <c r="AL19" s="123"/>
      <c r="AM19" s="123">
        <f t="shared" si="33"/>
        <v>216450.0799190104</v>
      </c>
      <c r="AN19" s="123">
        <f t="shared" si="34"/>
        <v>217901.90672160187</v>
      </c>
      <c r="AO19" s="123">
        <f t="shared" si="35"/>
        <v>219364.48720737681</v>
      </c>
      <c r="AP19" s="123">
        <f t="shared" si="36"/>
        <v>220837.90163572386</v>
      </c>
      <c r="AQ19" s="123">
        <f t="shared" si="37"/>
        <v>222322.230836559</v>
      </c>
      <c r="AR19" s="123">
        <f t="shared" si="38"/>
        <v>223817.55621406002</v>
      </c>
      <c r="AS19" s="123">
        <f t="shared" si="39"/>
        <v>225323.95975042746</v>
      </c>
      <c r="AT19" s="123">
        <f t="shared" si="40"/>
        <v>226841.52400966262</v>
      </c>
      <c r="AU19" s="123">
        <f t="shared" si="41"/>
        <v>228370.33214137366</v>
      </c>
      <c r="AV19" s="123">
        <f t="shared" si="42"/>
        <v>229910.46788459743</v>
      </c>
      <c r="AW19" s="123">
        <f t="shared" si="43"/>
        <v>231462.01557165015</v>
      </c>
      <c r="AX19" s="123"/>
      <c r="AY19" s="123"/>
      <c r="AZ19" s="123">
        <f t="shared" si="44"/>
        <v>223817.55621406002</v>
      </c>
      <c r="BA19" s="123">
        <f t="shared" si="45"/>
        <v>223967.69669281415</v>
      </c>
      <c r="BB19" s="123">
        <f t="shared" si="46"/>
        <v>224117.94803497841</v>
      </c>
      <c r="BC19" s="123">
        <f t="shared" si="47"/>
        <v>224268.31032291177</v>
      </c>
      <c r="BD19" s="123">
        <f t="shared" si="48"/>
        <v>224418.78363903231</v>
      </c>
      <c r="BE19" s="123">
        <f t="shared" si="49"/>
        <v>224569.36806581597</v>
      </c>
      <c r="BF19" s="123">
        <f t="shared" si="50"/>
        <v>224720.06368579713</v>
      </c>
      <c r="BG19" s="123">
        <f t="shared" si="51"/>
        <v>224870.87058156848</v>
      </c>
      <c r="BH19" s="123">
        <f t="shared" si="52"/>
        <v>225021.78883578119</v>
      </c>
      <c r="BI19" s="123">
        <f t="shared" si="53"/>
        <v>225172.81853114485</v>
      </c>
      <c r="BJ19" s="123">
        <f t="shared" si="54"/>
        <v>225323.95975042746</v>
      </c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</row>
    <row r="20" spans="2:82" ht="15.75" customHeight="1">
      <c r="B20" s="117">
        <f t="shared" si="55"/>
        <v>42</v>
      </c>
      <c r="C20" s="117">
        <f t="shared" si="56"/>
        <v>13</v>
      </c>
      <c r="D20" s="123">
        <f t="shared" si="9"/>
        <v>248051.90375456618</v>
      </c>
      <c r="E20" s="123">
        <f t="shared" si="10"/>
        <v>319090.53718026204</v>
      </c>
      <c r="F20" s="123">
        <f t="shared" si="11"/>
        <v>319090.53718026204</v>
      </c>
      <c r="G20" s="123">
        <f>IFERROR(12*INDEX(D_Prem_Table[Monthly_premium], MATCH($B20&amp;";"&amp;adv.gender&amp;";"&amp;adv.smoker&amp;";"&amp;"人壽保", D_Prem_Table[Lookup key], 0)) * adv.SA * INDEX(S_Currency[rate], MATCH(adv.currency, S_Currency[currency], 0)), "")</f>
        <v>987.21791999999994</v>
      </c>
      <c r="H20" s="123">
        <f>IF(AND($C20&lt;=adv.payment_period, $C20&lt;=84), adv.premium * INDEX(S_Currency[rate], MATCH(adv.currency, S_Currency[currency], 0)), 0)</f>
        <v>15444</v>
      </c>
      <c r="I20" s="123">
        <f t="shared" si="2"/>
        <v>14456.782080000001</v>
      </c>
      <c r="J20" s="123">
        <f t="shared" si="3"/>
        <v>14456.782080000001</v>
      </c>
      <c r="K20" s="123">
        <f t="shared" si="57"/>
        <v>191976.77491199999</v>
      </c>
      <c r="L20" s="123"/>
      <c r="M20" s="158" t="str">
        <f>IFERROR(INDEX(進階!$C$143:$C$156, MATCH(INDEX(S_PolicyYear[attained_age_or_policy_year], MATCH(C20, S_PolicyYear[policy_year], 0)), 進階!$B$143:$B$156, 0)), "not available")</f>
        <v>not available</v>
      </c>
      <c r="N20" s="123"/>
      <c r="O20" s="123"/>
      <c r="P20" s="123">
        <f t="shared" si="12"/>
        <v>191976.77491199999</v>
      </c>
      <c r="Q20" s="123">
        <f t="shared" si="13"/>
        <v>206049.99592503408</v>
      </c>
      <c r="R20" s="123">
        <f t="shared" si="14"/>
        <v>221302.04583720866</v>
      </c>
      <c r="S20" s="123">
        <f t="shared" si="15"/>
        <v>237834.06785898074</v>
      </c>
      <c r="T20" s="123">
        <f t="shared" si="16"/>
        <v>255755.54955771618</v>
      </c>
      <c r="U20" s="123">
        <f t="shared" si="17"/>
        <v>275184.96237978013</v>
      </c>
      <c r="V20" s="123">
        <f t="shared" si="18"/>
        <v>296250.44556505687</v>
      </c>
      <c r="W20" s="123">
        <f t="shared" si="19"/>
        <v>319090.53718026204</v>
      </c>
      <c r="X20" s="123">
        <f t="shared" si="20"/>
        <v>343854.95514182007</v>
      </c>
      <c r="Y20" s="123">
        <f t="shared" si="21"/>
        <v>370705.43124988716</v>
      </c>
      <c r="Z20" s="123">
        <f t="shared" si="22"/>
        <v>399816.60141251405</v>
      </c>
      <c r="AA20" s="123">
        <f t="shared" si="23"/>
        <v>431376.9554032216</v>
      </c>
      <c r="AB20" s="123">
        <f t="shared" si="24"/>
        <v>465589.84966662718</v>
      </c>
      <c r="AC20" s="123">
        <f t="shared" si="25"/>
        <v>502674.58686544845</v>
      </c>
      <c r="AD20" s="123">
        <f t="shared" si="26"/>
        <v>542867.56604851689</v>
      </c>
      <c r="AE20" s="123">
        <f t="shared" si="27"/>
        <v>586423.50751352322</v>
      </c>
      <c r="AF20" s="123">
        <f t="shared" si="28"/>
        <v>633616.7566405196</v>
      </c>
      <c r="AG20" s="123">
        <f t="shared" si="29"/>
        <v>684742.67118273326</v>
      </c>
      <c r="AH20" s="123">
        <f t="shared" si="30"/>
        <v>740119.09672060236</v>
      </c>
      <c r="AI20" s="123">
        <f t="shared" si="31"/>
        <v>800087.93521310086</v>
      </c>
      <c r="AJ20" s="123">
        <f t="shared" si="32"/>
        <v>865016.81181789411</v>
      </c>
      <c r="AK20" s="123"/>
      <c r="AL20" s="123"/>
      <c r="AM20" s="123">
        <f t="shared" si="33"/>
        <v>237834.06785898074</v>
      </c>
      <c r="AN20" s="123">
        <f t="shared" si="34"/>
        <v>239561.80815445152</v>
      </c>
      <c r="AO20" s="123">
        <f t="shared" si="35"/>
        <v>241303.54990457286</v>
      </c>
      <c r="AP20" s="123">
        <f t="shared" si="36"/>
        <v>243059.40827834274</v>
      </c>
      <c r="AQ20" s="123">
        <f t="shared" si="37"/>
        <v>244829.49935572202</v>
      </c>
      <c r="AR20" s="123">
        <f t="shared" si="38"/>
        <v>246613.9401343521</v>
      </c>
      <c r="AS20" s="123">
        <f t="shared" si="39"/>
        <v>248412.84853632285</v>
      </c>
      <c r="AT20" s="123">
        <f t="shared" si="40"/>
        <v>250226.34341498013</v>
      </c>
      <c r="AU20" s="123">
        <f t="shared" si="41"/>
        <v>252054.54456178588</v>
      </c>
      <c r="AV20" s="123">
        <f t="shared" si="42"/>
        <v>253897.57271321671</v>
      </c>
      <c r="AW20" s="123">
        <f t="shared" si="43"/>
        <v>255755.54955771618</v>
      </c>
      <c r="AX20" s="123"/>
      <c r="AY20" s="123"/>
      <c r="AZ20" s="123">
        <f t="shared" si="44"/>
        <v>246613.9401343521</v>
      </c>
      <c r="BA20" s="123">
        <f t="shared" si="45"/>
        <v>246793.17797773992</v>
      </c>
      <c r="BB20" s="123">
        <f t="shared" si="46"/>
        <v>246972.56061502569</v>
      </c>
      <c r="BC20" s="123">
        <f t="shared" si="47"/>
        <v>247152.0881647346</v>
      </c>
      <c r="BD20" s="123">
        <f t="shared" si="48"/>
        <v>247331.76074548607</v>
      </c>
      <c r="BE20" s="123">
        <f t="shared" si="49"/>
        <v>247511.57847599246</v>
      </c>
      <c r="BF20" s="123">
        <f t="shared" si="50"/>
        <v>247691.54147505952</v>
      </c>
      <c r="BG20" s="123">
        <f t="shared" si="51"/>
        <v>247871.64986158648</v>
      </c>
      <c r="BH20" s="123">
        <f t="shared" si="52"/>
        <v>248051.90375456618</v>
      </c>
      <c r="BI20" s="123">
        <f t="shared" si="53"/>
        <v>248232.30327308495</v>
      </c>
      <c r="BJ20" s="123">
        <f t="shared" si="54"/>
        <v>248412.84853632285</v>
      </c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</row>
    <row r="21" spans="2:82" ht="15.75" customHeight="1">
      <c r="B21" s="117">
        <f t="shared" si="55"/>
        <v>43</v>
      </c>
      <c r="C21" s="117">
        <f t="shared" si="56"/>
        <v>14</v>
      </c>
      <c r="D21" s="123">
        <f t="shared" si="9"/>
        <v>271807.21908632369</v>
      </c>
      <c r="E21" s="123">
        <f t="shared" si="10"/>
        <v>356793.07596048038</v>
      </c>
      <c r="F21" s="123">
        <f t="shared" si="11"/>
        <v>356793.07596048038</v>
      </c>
      <c r="G21" s="123">
        <f>IFERROR(12*INDEX(D_Prem_Table[Monthly_premium], MATCH($B21&amp;";"&amp;adv.gender&amp;";"&amp;adv.smoker&amp;";"&amp;"人壽保", D_Prem_Table[Lookup key], 0)) * adv.SA * INDEX(S_Currency[rate], MATCH(adv.currency, S_Currency[currency], 0)), "")</f>
        <v>1083.06432</v>
      </c>
      <c r="H21" s="123">
        <f>IF(AND($C21&lt;=adv.payment_period, $C21&lt;=84), adv.premium * INDEX(S_Currency[rate], MATCH(adv.currency, S_Currency[currency], 0)), 0)</f>
        <v>15444</v>
      </c>
      <c r="I21" s="123">
        <f t="shared" si="2"/>
        <v>14360.935680000001</v>
      </c>
      <c r="J21" s="123">
        <f t="shared" si="3"/>
        <v>14360.935680000001</v>
      </c>
      <c r="K21" s="123">
        <f t="shared" si="57"/>
        <v>206337.71059199999</v>
      </c>
      <c r="L21" s="123"/>
      <c r="M21" s="158" t="str">
        <f>IFERROR(INDEX(進階!$C$143:$C$156, MATCH(INDEX(S_PolicyYear[attained_age_or_policy_year], MATCH(C21, S_PolicyYear[policy_year], 0)), 進階!$B$143:$B$156, 0)), "not available")</f>
        <v>not available</v>
      </c>
      <c r="N21" s="123"/>
      <c r="O21" s="123"/>
      <c r="P21" s="123">
        <f t="shared" si="12"/>
        <v>206337.71059199999</v>
      </c>
      <c r="Q21" s="123">
        <f t="shared" si="13"/>
        <v>222615.04092108441</v>
      </c>
      <c r="R21" s="123">
        <f t="shared" si="14"/>
        <v>240376.24114755282</v>
      </c>
      <c r="S21" s="123">
        <f t="shared" si="15"/>
        <v>259760.85364515017</v>
      </c>
      <c r="T21" s="123">
        <f t="shared" si="16"/>
        <v>280921.14464722481</v>
      </c>
      <c r="U21" s="123">
        <f t="shared" si="17"/>
        <v>304023.19296276913</v>
      </c>
      <c r="V21" s="123">
        <f t="shared" si="18"/>
        <v>329248.0641197603</v>
      </c>
      <c r="W21" s="123">
        <f t="shared" si="19"/>
        <v>356793.07596048038</v>
      </c>
      <c r="X21" s="123">
        <f t="shared" si="20"/>
        <v>386873.1620875657</v>
      </c>
      <c r="Y21" s="123">
        <f t="shared" si="21"/>
        <v>419722.33995357703</v>
      </c>
      <c r="Z21" s="123">
        <f t="shared" si="22"/>
        <v>455595.29080176551</v>
      </c>
      <c r="AA21" s="123">
        <f t="shared" si="23"/>
        <v>494769.05910237599</v>
      </c>
      <c r="AB21" s="123">
        <f t="shared" si="24"/>
        <v>537544.87958822248</v>
      </c>
      <c r="AC21" s="123">
        <f t="shared" si="25"/>
        <v>584250.14047635673</v>
      </c>
      <c r="AD21" s="123">
        <f t="shared" si="26"/>
        <v>635240.49197050929</v>
      </c>
      <c r="AE21" s="123">
        <f t="shared" si="27"/>
        <v>690902.10967255163</v>
      </c>
      <c r="AF21" s="123">
        <f t="shared" si="28"/>
        <v>751654.1230918027</v>
      </c>
      <c r="AG21" s="123">
        <f t="shared" si="29"/>
        <v>817951.22002939787</v>
      </c>
      <c r="AH21" s="123">
        <f t="shared" si="30"/>
        <v>890286.4382327107</v>
      </c>
      <c r="AI21" s="123">
        <f t="shared" si="31"/>
        <v>969194.15636279003</v>
      </c>
      <c r="AJ21" s="123">
        <f t="shared" si="32"/>
        <v>1055253.2969974729</v>
      </c>
      <c r="AK21" s="123"/>
      <c r="AL21" s="123"/>
      <c r="AM21" s="123">
        <f t="shared" si="33"/>
        <v>259760.85364515017</v>
      </c>
      <c r="AN21" s="123">
        <f t="shared" si="34"/>
        <v>261794.34889331949</v>
      </c>
      <c r="AO21" s="123">
        <f t="shared" si="35"/>
        <v>263845.74912327918</v>
      </c>
      <c r="AP21" s="123">
        <f t="shared" si="36"/>
        <v>265915.21530896804</v>
      </c>
      <c r="AQ21" s="123">
        <f t="shared" si="37"/>
        <v>268002.90982693655</v>
      </c>
      <c r="AR21" s="123">
        <f t="shared" si="38"/>
        <v>270108.99646785442</v>
      </c>
      <c r="AS21" s="123">
        <f t="shared" si="39"/>
        <v>272233.64044811053</v>
      </c>
      <c r="AT21" s="123">
        <f t="shared" si="40"/>
        <v>274377.00842149439</v>
      </c>
      <c r="AU21" s="123">
        <f t="shared" si="41"/>
        <v>276539.26849097374</v>
      </c>
      <c r="AV21" s="123">
        <f t="shared" si="42"/>
        <v>278720.59022055211</v>
      </c>
      <c r="AW21" s="123">
        <f t="shared" si="43"/>
        <v>280921.14464722481</v>
      </c>
      <c r="AX21" s="123"/>
      <c r="AY21" s="123"/>
      <c r="AZ21" s="123">
        <f t="shared" si="44"/>
        <v>270108.99646785442</v>
      </c>
      <c r="BA21" s="123">
        <f t="shared" si="45"/>
        <v>270320.62304712657</v>
      </c>
      <c r="BB21" s="123">
        <f t="shared" si="46"/>
        <v>270532.43536461063</v>
      </c>
      <c r="BC21" s="123">
        <f t="shared" si="47"/>
        <v>270744.43358645373</v>
      </c>
      <c r="BD21" s="123">
        <f t="shared" si="48"/>
        <v>270956.61787894828</v>
      </c>
      <c r="BE21" s="123">
        <f t="shared" si="49"/>
        <v>271168.98840853019</v>
      </c>
      <c r="BF21" s="123">
        <f t="shared" si="50"/>
        <v>271381.54534177965</v>
      </c>
      <c r="BG21" s="123">
        <f t="shared" si="51"/>
        <v>271594.28884542116</v>
      </c>
      <c r="BH21" s="123">
        <f t="shared" si="52"/>
        <v>271807.21908632369</v>
      </c>
      <c r="BI21" s="123">
        <f t="shared" si="53"/>
        <v>272020.33623150073</v>
      </c>
      <c r="BJ21" s="123">
        <f t="shared" si="54"/>
        <v>272233.64044811053</v>
      </c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</row>
    <row r="22" spans="2:82" ht="15.75" customHeight="1">
      <c r="B22" s="117">
        <f t="shared" si="55"/>
        <v>44</v>
      </c>
      <c r="C22" s="117">
        <f t="shared" si="56"/>
        <v>15</v>
      </c>
      <c r="D22" s="123">
        <f t="shared" si="9"/>
        <v>296307.11985813885</v>
      </c>
      <c r="E22" s="123">
        <f t="shared" si="10"/>
        <v>397025.44249563402</v>
      </c>
      <c r="F22" s="123">
        <f t="shared" si="11"/>
        <v>397025.44249563402</v>
      </c>
      <c r="G22" s="123">
        <f>IFERROR(12*INDEX(D_Prem_Table[Monthly_premium], MATCH($B22&amp;";"&amp;adv.gender&amp;";"&amp;adv.smoker&amp;";"&amp;"人壽保", D_Prem_Table[Lookup key], 0)) * adv.SA * INDEX(S_Currency[rate], MATCH(adv.currency, S_Currency[currency], 0)), "")</f>
        <v>1185.260544</v>
      </c>
      <c r="H22" s="123">
        <f>IF(AND($C22&lt;=adv.payment_period, $C22&lt;=84), adv.premium * INDEX(S_Currency[rate], MATCH(adv.currency, S_Currency[currency], 0)), 0)</f>
        <v>15444</v>
      </c>
      <c r="I22" s="123">
        <f t="shared" si="2"/>
        <v>14258.739455999999</v>
      </c>
      <c r="J22" s="123">
        <f t="shared" si="3"/>
        <v>14258.739455999999</v>
      </c>
      <c r="K22" s="123">
        <f t="shared" si="57"/>
        <v>220596.450048</v>
      </c>
      <c r="L22" s="123"/>
      <c r="M22" s="158">
        <f>IFERROR(INDEX(進階!$C$143:$C$156, MATCH(INDEX(S_PolicyYear[attained_age_or_policy_year], MATCH(C22, S_PolicyYear[policy_year], 0)), 進階!$B$143:$B$156, 0)), "not available")</f>
        <v>172297.32</v>
      </c>
      <c r="N22" s="123"/>
      <c r="O22" s="123"/>
      <c r="P22" s="123">
        <f t="shared" si="12"/>
        <v>220596.450048</v>
      </c>
      <c r="Q22" s="123">
        <f t="shared" si="13"/>
        <v>239242.51818085526</v>
      </c>
      <c r="R22" s="123">
        <f t="shared" si="14"/>
        <v>259727.6802156239</v>
      </c>
      <c r="S22" s="123">
        <f t="shared" si="15"/>
        <v>282240.18089418468</v>
      </c>
      <c r="T22" s="123">
        <f t="shared" si="16"/>
        <v>306987.07946735376</v>
      </c>
      <c r="U22" s="123">
        <f t="shared" si="17"/>
        <v>334196.02903970756</v>
      </c>
      <c r="V22" s="123">
        <f t="shared" si="18"/>
        <v>364117.21179030591</v>
      </c>
      <c r="W22" s="123">
        <f t="shared" si="19"/>
        <v>397025.44249563402</v>
      </c>
      <c r="X22" s="123">
        <f t="shared" si="20"/>
        <v>433222.45366705098</v>
      </c>
      <c r="Y22" s="123">
        <f t="shared" si="21"/>
        <v>473039.37655643898</v>
      </c>
      <c r="Z22" s="123">
        <f t="shared" si="22"/>
        <v>516839.43328354211</v>
      </c>
      <c r="AA22" s="123">
        <f t="shared" si="23"/>
        <v>565020.85639979737</v>
      </c>
      <c r="AB22" s="123">
        <f t="shared" si="24"/>
        <v>618020.05332952924</v>
      </c>
      <c r="AC22" s="123">
        <f t="shared" si="25"/>
        <v>676315.0343235631</v>
      </c>
      <c r="AD22" s="123">
        <f t="shared" si="26"/>
        <v>740429.12382622075</v>
      </c>
      <c r="AE22" s="123">
        <f t="shared" si="27"/>
        <v>810934.97649783432</v>
      </c>
      <c r="AF22" s="123">
        <f t="shared" si="28"/>
        <v>888458.92055545107</v>
      </c>
      <c r="AG22" s="123">
        <f t="shared" si="29"/>
        <v>973685.6525979155</v>
      </c>
      <c r="AH22" s="123">
        <f t="shared" si="30"/>
        <v>1067363.3096726786</v>
      </c>
      <c r="AI22" s="123">
        <f t="shared" si="31"/>
        <v>1170308.9460243601</v>
      </c>
      <c r="AJ22" s="123">
        <f t="shared" si="32"/>
        <v>1283414.4437441675</v>
      </c>
      <c r="AK22" s="123"/>
      <c r="AL22" s="123"/>
      <c r="AM22" s="123">
        <f t="shared" si="33"/>
        <v>282240.18089418468</v>
      </c>
      <c r="AN22" s="123">
        <f t="shared" si="34"/>
        <v>284610.73408814834</v>
      </c>
      <c r="AO22" s="123">
        <f t="shared" si="35"/>
        <v>287003.83221381612</v>
      </c>
      <c r="AP22" s="123">
        <f t="shared" si="36"/>
        <v>289419.69527221192</v>
      </c>
      <c r="AQ22" s="123">
        <f t="shared" si="37"/>
        <v>291858.54535855638</v>
      </c>
      <c r="AR22" s="123">
        <f t="shared" si="38"/>
        <v>294320.60668118927</v>
      </c>
      <c r="AS22" s="123">
        <f t="shared" si="39"/>
        <v>296806.10558065848</v>
      </c>
      <c r="AT22" s="123">
        <f t="shared" si="40"/>
        <v>299315.27054896165</v>
      </c>
      <c r="AU22" s="123">
        <f t="shared" si="41"/>
        <v>301848.33224895876</v>
      </c>
      <c r="AV22" s="123">
        <f t="shared" si="42"/>
        <v>304405.52353393758</v>
      </c>
      <c r="AW22" s="123">
        <f t="shared" si="43"/>
        <v>306987.07946735376</v>
      </c>
      <c r="AX22" s="123"/>
      <c r="AY22" s="123"/>
      <c r="AZ22" s="123">
        <f t="shared" si="44"/>
        <v>294320.60668118927</v>
      </c>
      <c r="BA22" s="123">
        <f t="shared" si="45"/>
        <v>294568.0981269863</v>
      </c>
      <c r="BB22" s="123">
        <f t="shared" si="46"/>
        <v>294815.82417429617</v>
      </c>
      <c r="BC22" s="123">
        <f t="shared" si="47"/>
        <v>295063.78505085234</v>
      </c>
      <c r="BD22" s="123">
        <f t="shared" si="48"/>
        <v>295311.98098460544</v>
      </c>
      <c r="BE22" s="123">
        <f t="shared" si="49"/>
        <v>295560.412203721</v>
      </c>
      <c r="BF22" s="123">
        <f t="shared" si="50"/>
        <v>295809.07893658063</v>
      </c>
      <c r="BG22" s="123">
        <f t="shared" si="51"/>
        <v>296057.98141178192</v>
      </c>
      <c r="BH22" s="123">
        <f t="shared" si="52"/>
        <v>296307.11985813885</v>
      </c>
      <c r="BI22" s="123">
        <f t="shared" si="53"/>
        <v>296556.49450468202</v>
      </c>
      <c r="BJ22" s="123">
        <f t="shared" si="54"/>
        <v>296806.10558065848</v>
      </c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</row>
    <row r="23" spans="2:82" ht="15.75" customHeight="1">
      <c r="B23" s="117">
        <f t="shared" si="55"/>
        <v>45</v>
      </c>
      <c r="C23" s="117">
        <f t="shared" si="56"/>
        <v>16</v>
      </c>
      <c r="D23" s="123">
        <f t="shared" si="9"/>
        <v>321573.17424658348</v>
      </c>
      <c r="E23" s="123">
        <f t="shared" si="10"/>
        <v>439959.46875160839</v>
      </c>
      <c r="F23" s="123">
        <f t="shared" si="11"/>
        <v>439959.46875160839</v>
      </c>
      <c r="G23" s="123">
        <f>IFERROR(12*INDEX(D_Prem_Table[Monthly_premium], MATCH($B23&amp;";"&amp;adv.gender&amp;";"&amp;adv.smoker&amp;";"&amp;"人壽保", D_Prem_Table[Lookup key], 0)) * adv.SA * INDEX(S_Currency[rate], MATCH(adv.currency, S_Currency[currency], 0)), "")</f>
        <v>1292.3688959999999</v>
      </c>
      <c r="H23" s="123">
        <f>IF(AND($C23&lt;=adv.payment_period, $C23&lt;=84), adv.premium * INDEX(S_Currency[rate], MATCH(adv.currency, S_Currency[currency], 0)), 0)</f>
        <v>15444</v>
      </c>
      <c r="I23" s="123">
        <f t="shared" si="2"/>
        <v>14151.631104</v>
      </c>
      <c r="J23" s="123">
        <f t="shared" si="3"/>
        <v>14151.631104</v>
      </c>
      <c r="K23" s="123">
        <f t="shared" si="57"/>
        <v>234748.081152</v>
      </c>
      <c r="L23" s="123"/>
      <c r="M23" s="158" t="str">
        <f>IFERROR(INDEX(進階!$C$143:$C$156, MATCH(INDEX(S_PolicyYear[attained_age_or_policy_year], MATCH(C23, S_PolicyYear[policy_year], 0)), 進階!$B$143:$B$156, 0)), "not available")</f>
        <v>not available</v>
      </c>
      <c r="N23" s="123"/>
      <c r="O23" s="123"/>
      <c r="P23" s="123">
        <f t="shared" si="12"/>
        <v>234748.081152</v>
      </c>
      <c r="Q23" s="123">
        <f t="shared" si="13"/>
        <v>255928.09077770382</v>
      </c>
      <c r="R23" s="123">
        <f t="shared" si="14"/>
        <v>279356.89754601638</v>
      </c>
      <c r="S23" s="123">
        <f t="shared" si="15"/>
        <v>305283.56635813019</v>
      </c>
      <c r="T23" s="123">
        <f t="shared" si="16"/>
        <v>333984.25899420795</v>
      </c>
      <c r="U23" s="123">
        <f t="shared" si="17"/>
        <v>365765.04315089295</v>
      </c>
      <c r="V23" s="123">
        <f t="shared" si="18"/>
        <v>400964.97346796433</v>
      </c>
      <c r="W23" s="123">
        <f t="shared" si="19"/>
        <v>439959.46875160839</v>
      </c>
      <c r="X23" s="123">
        <f t="shared" si="20"/>
        <v>483164.01155273506</v>
      </c>
      <c r="Y23" s="123">
        <f t="shared" si="21"/>
        <v>531038.19834987854</v>
      </c>
      <c r="Z23" s="123">
        <f t="shared" si="22"/>
        <v>584090.17082629632</v>
      </c>
      <c r="AA23" s="123">
        <f t="shared" si="23"/>
        <v>642881.4611292152</v>
      </c>
      <c r="AB23" s="123">
        <f t="shared" si="24"/>
        <v>708032.28656555281</v>
      </c>
      <c r="AC23" s="123">
        <f t="shared" si="25"/>
        <v>780227.33193314623</v>
      </c>
      <c r="AD23" s="123">
        <f t="shared" si="26"/>
        <v>860222.06062045181</v>
      </c>
      <c r="AE23" s="123">
        <f t="shared" si="27"/>
        <v>948849.59874210937</v>
      </c>
      <c r="AF23" s="123">
        <f t="shared" si="28"/>
        <v>1047028.2399249632</v>
      </c>
      <c r="AG23" s="123">
        <f t="shared" si="29"/>
        <v>1155769.6219312411</v>
      </c>
      <c r="AH23" s="123">
        <f t="shared" si="30"/>
        <v>1276187.6301164806</v>
      </c>
      <c r="AI23" s="123">
        <f t="shared" si="31"/>
        <v>1409508.0867827483</v>
      </c>
      <c r="AJ23" s="123">
        <f t="shared" si="32"/>
        <v>1557079.2898178007</v>
      </c>
      <c r="AK23" s="123"/>
      <c r="AL23" s="123"/>
      <c r="AM23" s="123">
        <f t="shared" si="33"/>
        <v>305283.56635813019</v>
      </c>
      <c r="AN23" s="123">
        <f t="shared" si="34"/>
        <v>308023.99851310492</v>
      </c>
      <c r="AO23" s="123">
        <f t="shared" si="35"/>
        <v>310792.43814398628</v>
      </c>
      <c r="AP23" s="123">
        <f t="shared" si="36"/>
        <v>313589.1801466269</v>
      </c>
      <c r="AQ23" s="123">
        <f t="shared" si="37"/>
        <v>316414.52246228326</v>
      </c>
      <c r="AR23" s="123">
        <f t="shared" si="38"/>
        <v>319268.7661076709</v>
      </c>
      <c r="AS23" s="123">
        <f t="shared" si="39"/>
        <v>322152.21520530619</v>
      </c>
      <c r="AT23" s="123">
        <f t="shared" si="40"/>
        <v>325065.1770141212</v>
      </c>
      <c r="AU23" s="123">
        <f t="shared" si="41"/>
        <v>328007.96196037123</v>
      </c>
      <c r="AV23" s="123">
        <f t="shared" si="42"/>
        <v>330980.88366881711</v>
      </c>
      <c r="AW23" s="123">
        <f t="shared" si="43"/>
        <v>333984.25899420795</v>
      </c>
      <c r="AX23" s="123"/>
      <c r="AY23" s="123"/>
      <c r="AZ23" s="123">
        <f t="shared" si="44"/>
        <v>319268.7661076709</v>
      </c>
      <c r="BA23" s="123">
        <f t="shared" si="45"/>
        <v>319555.79172699392</v>
      </c>
      <c r="BB23" s="123">
        <f t="shared" si="46"/>
        <v>319843.1097040922</v>
      </c>
      <c r="BC23" s="123">
        <f t="shared" si="47"/>
        <v>320130.72034511867</v>
      </c>
      <c r="BD23" s="123">
        <f t="shared" si="48"/>
        <v>320418.62395654205</v>
      </c>
      <c r="BE23" s="123">
        <f t="shared" si="49"/>
        <v>320706.82084514515</v>
      </c>
      <c r="BF23" s="123">
        <f t="shared" si="50"/>
        <v>320995.31131802528</v>
      </c>
      <c r="BG23" s="123">
        <f t="shared" si="51"/>
        <v>321284.09568259533</v>
      </c>
      <c r="BH23" s="123">
        <f t="shared" si="52"/>
        <v>321573.17424658348</v>
      </c>
      <c r="BI23" s="123">
        <f t="shared" si="53"/>
        <v>321862.54731803376</v>
      </c>
      <c r="BJ23" s="123">
        <f t="shared" si="54"/>
        <v>322152.21520530619</v>
      </c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</row>
    <row r="24" spans="2:82" ht="15.75" customHeight="1">
      <c r="B24" s="117">
        <f t="shared" si="55"/>
        <v>46</v>
      </c>
      <c r="C24" s="117">
        <f t="shared" si="56"/>
        <v>17</v>
      </c>
      <c r="D24" s="123">
        <f t="shared" si="9"/>
        <v>347650.80463446077</v>
      </c>
      <c r="E24" s="123">
        <f t="shared" si="10"/>
        <v>485802.85912006098</v>
      </c>
      <c r="F24" s="123">
        <f t="shared" si="11"/>
        <v>485802.85912006098</v>
      </c>
      <c r="G24" s="123">
        <f>IFERROR(12*INDEX(D_Prem_Table[Monthly_premium], MATCH($B24&amp;";"&amp;adv.gender&amp;";"&amp;adv.smoker&amp;";"&amp;"人壽保", D_Prem_Table[Lookup key], 0)) * adv.SA * INDEX(S_Currency[rate], MATCH(adv.currency, S_Currency[currency], 0)), "")</f>
        <v>1382.1050879999998</v>
      </c>
      <c r="H24" s="123">
        <f>IF(AND($C24&lt;=adv.payment_period, $C24&lt;=84), adv.premium * INDEX(S_Currency[rate], MATCH(adv.currency, S_Currency[currency], 0)), 0)</f>
        <v>15444</v>
      </c>
      <c r="I24" s="123">
        <f t="shared" si="2"/>
        <v>14061.894912</v>
      </c>
      <c r="J24" s="123">
        <f t="shared" si="3"/>
        <v>14061.894912</v>
      </c>
      <c r="K24" s="123">
        <f t="shared" si="57"/>
        <v>248809.97606399999</v>
      </c>
      <c r="L24" s="123"/>
      <c r="M24" s="158" t="str">
        <f>IFERROR(INDEX(進階!$C$143:$C$156, MATCH(INDEX(S_PolicyYear[attained_age_or_policy_year], MATCH(C24, S_PolicyYear[policy_year], 0)), 進階!$B$143:$B$156, 0)), "not available")</f>
        <v>not available</v>
      </c>
      <c r="N24" s="123"/>
      <c r="O24" s="123"/>
      <c r="P24" s="123">
        <f t="shared" si="12"/>
        <v>248809.97606399999</v>
      </c>
      <c r="Q24" s="123">
        <f t="shared" si="13"/>
        <v>272689.88554660085</v>
      </c>
      <c r="R24" s="123">
        <f t="shared" si="14"/>
        <v>299287.16830717667</v>
      </c>
      <c r="S24" s="123">
        <f t="shared" si="15"/>
        <v>328925.82510823407</v>
      </c>
      <c r="T24" s="123">
        <f t="shared" si="16"/>
        <v>361968.0000624563</v>
      </c>
      <c r="U24" s="123">
        <f t="shared" si="17"/>
        <v>398818.28496603761</v>
      </c>
      <c r="V24" s="123">
        <f t="shared" si="18"/>
        <v>439928.48048276221</v>
      </c>
      <c r="W24" s="123">
        <f t="shared" si="19"/>
        <v>485802.85912006098</v>
      </c>
      <c r="X24" s="123">
        <f t="shared" si="20"/>
        <v>537003.97898191388</v>
      </c>
      <c r="Y24" s="123">
        <f t="shared" si="21"/>
        <v>594159.10165544774</v>
      </c>
      <c r="Z24" s="123">
        <f t="shared" si="22"/>
        <v>657967.27231212601</v>
      </c>
      <c r="AA24" s="123">
        <f t="shared" si="23"/>
        <v>729207.12520574895</v>
      </c>
      <c r="AB24" s="123">
        <f t="shared" si="24"/>
        <v>808745.48325485934</v>
      </c>
      <c r="AC24" s="123">
        <f t="shared" si="25"/>
        <v>897546.82633501524</v>
      </c>
      <c r="AD24" s="123">
        <f t="shared" si="26"/>
        <v>996683.70930699527</v>
      </c>
      <c r="AE24" s="123">
        <f t="shared" si="27"/>
        <v>1107348.2177022258</v>
      </c>
      <c r="AF24" s="123">
        <f t="shared" si="28"/>
        <v>1230864.5564108773</v>
      </c>
      <c r="AG24" s="123">
        <f t="shared" si="29"/>
        <v>1368702.8747065922</v>
      </c>
      <c r="AH24" s="123">
        <f t="shared" si="30"/>
        <v>1522494.4395336071</v>
      </c>
      <c r="AI24" s="123">
        <f t="shared" si="31"/>
        <v>1694048.2782167506</v>
      </c>
      <c r="AJ24" s="123">
        <f t="shared" si="32"/>
        <v>1885369.421675761</v>
      </c>
      <c r="AK24" s="123"/>
      <c r="AL24" s="123"/>
      <c r="AM24" s="123">
        <f t="shared" si="33"/>
        <v>328925.82510823407</v>
      </c>
      <c r="AN24" s="123">
        <f t="shared" si="34"/>
        <v>332070.55612128315</v>
      </c>
      <c r="AO24" s="123">
        <f t="shared" si="35"/>
        <v>335249.67171377782</v>
      </c>
      <c r="AP24" s="123">
        <f t="shared" si="36"/>
        <v>338463.56053556153</v>
      </c>
      <c r="AQ24" s="123">
        <f t="shared" si="37"/>
        <v>341712.61556500889</v>
      </c>
      <c r="AR24" s="123">
        <f t="shared" si="38"/>
        <v>344997.23415535933</v>
      </c>
      <c r="AS24" s="123">
        <f t="shared" si="39"/>
        <v>348317.81808152923</v>
      </c>
      <c r="AT24" s="123">
        <f t="shared" si="40"/>
        <v>351674.77358738764</v>
      </c>
      <c r="AU24" s="123">
        <f t="shared" si="41"/>
        <v>355068.51143352134</v>
      </c>
      <c r="AV24" s="123">
        <f t="shared" si="42"/>
        <v>358499.44694546895</v>
      </c>
      <c r="AW24" s="123">
        <f t="shared" si="43"/>
        <v>361968.0000624563</v>
      </c>
      <c r="AX24" s="123"/>
      <c r="AY24" s="123"/>
      <c r="AZ24" s="123">
        <f t="shared" si="44"/>
        <v>344997.23415535933</v>
      </c>
      <c r="BA24" s="123">
        <f t="shared" si="45"/>
        <v>345327.66744002257</v>
      </c>
      <c r="BB24" s="123">
        <f t="shared" si="46"/>
        <v>345658.46077857865</v>
      </c>
      <c r="BC24" s="123">
        <f t="shared" si="47"/>
        <v>345989.61457569496</v>
      </c>
      <c r="BD24" s="123">
        <f t="shared" si="48"/>
        <v>346321.12923648849</v>
      </c>
      <c r="BE24" s="123">
        <f t="shared" si="49"/>
        <v>346653.0051665238</v>
      </c>
      <c r="BF24" s="123">
        <f t="shared" si="50"/>
        <v>346985.24277181417</v>
      </c>
      <c r="BG24" s="123">
        <f t="shared" si="51"/>
        <v>347317.84245882242</v>
      </c>
      <c r="BH24" s="123">
        <f t="shared" si="52"/>
        <v>347650.80463446077</v>
      </c>
      <c r="BI24" s="123">
        <f t="shared" si="53"/>
        <v>347984.12970609195</v>
      </c>
      <c r="BJ24" s="123">
        <f t="shared" si="54"/>
        <v>348317.81808152923</v>
      </c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</row>
    <row r="25" spans="2:82" ht="15.75" customHeight="1">
      <c r="B25" s="117">
        <f t="shared" si="55"/>
        <v>47</v>
      </c>
      <c r="C25" s="117">
        <f t="shared" si="56"/>
        <v>18</v>
      </c>
      <c r="D25" s="123">
        <f t="shared" si="9"/>
        <v>374564.72204312647</v>
      </c>
      <c r="E25" s="123">
        <f t="shared" si="10"/>
        <v>534754.78227926523</v>
      </c>
      <c r="F25" s="123">
        <f t="shared" si="11"/>
        <v>534754.78227926523</v>
      </c>
      <c r="G25" s="123">
        <f>IFERROR(12*INDEX(D_Prem_Table[Monthly_premium], MATCH($B25&amp;";"&amp;adv.gender&amp;";"&amp;adv.smoker&amp;";"&amp;"人壽保", D_Prem_Table[Lookup key], 0)) * adv.SA * INDEX(S_Currency[rate], MATCH(adv.currency, S_Currency[currency], 0)), "")</f>
        <v>1476.0345600000001</v>
      </c>
      <c r="H25" s="123">
        <f>IF(AND($C25&lt;=adv.payment_period, $C25&lt;=84), adv.premium * INDEX(S_Currency[rate], MATCH(adv.currency, S_Currency[currency], 0)), 0)</f>
        <v>15444</v>
      </c>
      <c r="I25" s="123">
        <f t="shared" si="2"/>
        <v>13967.96544</v>
      </c>
      <c r="J25" s="123">
        <f t="shared" si="3"/>
        <v>13967.96544</v>
      </c>
      <c r="K25" s="123">
        <f t="shared" si="57"/>
        <v>262777.94150399999</v>
      </c>
      <c r="L25" s="123"/>
      <c r="M25" s="158" t="str">
        <f>IFERROR(INDEX(進階!$C$143:$C$156, MATCH(INDEX(S_PolicyYear[attained_age_or_policy_year], MATCH(C25, S_PolicyYear[policy_year], 0)), 進階!$B$143:$B$156, 0)), "not available")</f>
        <v>not available</v>
      </c>
      <c r="N25" s="123"/>
      <c r="O25" s="123"/>
      <c r="P25" s="123">
        <f t="shared" si="12"/>
        <v>262777.94150399999</v>
      </c>
      <c r="Q25" s="123">
        <f t="shared" si="13"/>
        <v>289524.42949646688</v>
      </c>
      <c r="R25" s="123">
        <f t="shared" si="14"/>
        <v>319520.23642212019</v>
      </c>
      <c r="S25" s="123">
        <f t="shared" si="15"/>
        <v>353180.60426468111</v>
      </c>
      <c r="T25" s="123">
        <f t="shared" si="16"/>
        <v>390973.40412255458</v>
      </c>
      <c r="U25" s="123">
        <f t="shared" si="17"/>
        <v>433425.56292633951</v>
      </c>
      <c r="V25" s="123">
        <f t="shared" si="18"/>
        <v>481130.232678128</v>
      </c>
      <c r="W25" s="123">
        <f t="shared" si="19"/>
        <v>534754.78227926523</v>
      </c>
      <c r="X25" s="123">
        <f t="shared" si="20"/>
        <v>595049.69997566706</v>
      </c>
      <c r="Y25" s="123">
        <f t="shared" si="21"/>
        <v>662858.50313403818</v>
      </c>
      <c r="Z25" s="123">
        <f t="shared" si="22"/>
        <v>739128.76152733876</v>
      </c>
      <c r="AA25" s="123">
        <f t="shared" si="23"/>
        <v>824924.35061678139</v>
      </c>
      <c r="AB25" s="123">
        <f t="shared" si="24"/>
        <v>921439.06253824267</v>
      </c>
      <c r="AC25" s="123">
        <f t="shared" si="25"/>
        <v>1030011.7147057671</v>
      </c>
      <c r="AD25" s="123">
        <f t="shared" si="26"/>
        <v>1152142.9092115748</v>
      </c>
      <c r="AE25" s="123">
        <f t="shared" si="27"/>
        <v>1289513.6106135594</v>
      </c>
      <c r="AF25" s="123">
        <f t="shared" si="28"/>
        <v>1444005.7253470174</v>
      </c>
      <c r="AG25" s="123">
        <f t="shared" si="29"/>
        <v>1617724.8829715126</v>
      </c>
      <c r="AH25" s="123">
        <f t="shared" si="30"/>
        <v>1813025.6378688563</v>
      </c>
      <c r="AI25" s="123">
        <f t="shared" si="31"/>
        <v>2032539.3299515331</v>
      </c>
      <c r="AJ25" s="123">
        <f t="shared" si="32"/>
        <v>2279204.8645389131</v>
      </c>
      <c r="AK25" s="123"/>
      <c r="AL25" s="123"/>
      <c r="AM25" s="123">
        <f t="shared" si="33"/>
        <v>353180.60426468111</v>
      </c>
      <c r="AN25" s="123">
        <f t="shared" si="34"/>
        <v>356765.71572968288</v>
      </c>
      <c r="AO25" s="123">
        <f t="shared" si="35"/>
        <v>360392.60154269874</v>
      </c>
      <c r="AP25" s="123">
        <f t="shared" si="36"/>
        <v>364061.76633275504</v>
      </c>
      <c r="AQ25" s="123">
        <f t="shared" si="37"/>
        <v>367773.72075917921</v>
      </c>
      <c r="AR25" s="123">
        <f t="shared" si="38"/>
        <v>371528.98158119689</v>
      </c>
      <c r="AS25" s="123">
        <f t="shared" si="39"/>
        <v>375328.07172830432</v>
      </c>
      <c r="AT25" s="123">
        <f t="shared" si="40"/>
        <v>379171.52037140093</v>
      </c>
      <c r="AU25" s="123">
        <f t="shared" si="41"/>
        <v>383059.86299471516</v>
      </c>
      <c r="AV25" s="123">
        <f t="shared" si="42"/>
        <v>386993.64146850223</v>
      </c>
      <c r="AW25" s="123">
        <f t="shared" si="43"/>
        <v>390973.40412255458</v>
      </c>
      <c r="AX25" s="123"/>
      <c r="AY25" s="123"/>
      <c r="AZ25" s="123">
        <f t="shared" si="44"/>
        <v>371528.98158119689</v>
      </c>
      <c r="BA25" s="123">
        <f t="shared" si="45"/>
        <v>371906.90959411132</v>
      </c>
      <c r="BB25" s="123">
        <f t="shared" si="46"/>
        <v>372285.27642147266</v>
      </c>
      <c r="BC25" s="123">
        <f t="shared" si="47"/>
        <v>372664.08259024902</v>
      </c>
      <c r="BD25" s="123">
        <f t="shared" si="48"/>
        <v>373043.32862803619</v>
      </c>
      <c r="BE25" s="123">
        <f t="shared" si="49"/>
        <v>373423.01506305544</v>
      </c>
      <c r="BF25" s="123">
        <f t="shared" si="50"/>
        <v>373803.14242415479</v>
      </c>
      <c r="BG25" s="123">
        <f t="shared" si="51"/>
        <v>374183.7112408104</v>
      </c>
      <c r="BH25" s="123">
        <f t="shared" si="52"/>
        <v>374564.72204312647</v>
      </c>
      <c r="BI25" s="123">
        <f t="shared" si="53"/>
        <v>374946.17536183668</v>
      </c>
      <c r="BJ25" s="123">
        <f t="shared" si="54"/>
        <v>375328.07172830432</v>
      </c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</row>
    <row r="26" spans="2:82" ht="15.75" customHeight="1">
      <c r="B26" s="117">
        <f t="shared" si="55"/>
        <v>48</v>
      </c>
      <c r="C26" s="117">
        <f t="shared" si="56"/>
        <v>19</v>
      </c>
      <c r="D26" s="123">
        <f t="shared" si="9"/>
        <v>402336.67513758241</v>
      </c>
      <c r="E26" s="123">
        <f t="shared" si="10"/>
        <v>587024.37468361389</v>
      </c>
      <c r="F26" s="123">
        <f t="shared" si="11"/>
        <v>587024.37468361389</v>
      </c>
      <c r="G26" s="123">
        <f>IFERROR(12*INDEX(D_Prem_Table[Monthly_premium], MATCH($B26&amp;";"&amp;adv.gender&amp;";"&amp;adv.smoker&amp;";"&amp;"人壽保", D_Prem_Table[Lookup key], 0)) * adv.SA * INDEX(S_Currency[rate], MATCH(adv.currency, S_Currency[currency], 0)), "")</f>
        <v>1577.8713600000001</v>
      </c>
      <c r="H26" s="123">
        <f>IF(AND($C26&lt;=adv.payment_period, $C26&lt;=84), adv.premium * INDEX(S_Currency[rate], MATCH(adv.currency, S_Currency[currency], 0)), 0)</f>
        <v>15444</v>
      </c>
      <c r="I26" s="123">
        <f t="shared" si="2"/>
        <v>13866.128639999999</v>
      </c>
      <c r="J26" s="123">
        <f t="shared" si="3"/>
        <v>13866.128639999999</v>
      </c>
      <c r="K26" s="123">
        <f t="shared" si="57"/>
        <v>276644.070144</v>
      </c>
      <c r="L26" s="123"/>
      <c r="M26" s="158" t="str">
        <f>IFERROR(INDEX(進階!$C$143:$C$156, MATCH(INDEX(S_PolicyYear[attained_age_or_policy_year], MATCH(C26, S_PolicyYear[policy_year], 0)), 進階!$B$143:$B$156, 0)), "not available")</f>
        <v>not available</v>
      </c>
      <c r="N26" s="123"/>
      <c r="O26" s="123"/>
      <c r="P26" s="123">
        <f t="shared" si="12"/>
        <v>276644.070144</v>
      </c>
      <c r="Q26" s="123">
        <f t="shared" si="13"/>
        <v>306424.46371783159</v>
      </c>
      <c r="R26" s="123">
        <f t="shared" si="14"/>
        <v>340054.09236336261</v>
      </c>
      <c r="S26" s="123">
        <f t="shared" si="15"/>
        <v>378058.13489182154</v>
      </c>
      <c r="T26" s="123">
        <f t="shared" si="16"/>
        <v>421033.11407305679</v>
      </c>
      <c r="U26" s="123">
        <f t="shared" si="17"/>
        <v>469656.27614465653</v>
      </c>
      <c r="V26" s="123">
        <f t="shared" si="18"/>
        <v>524696.14299721573</v>
      </c>
      <c r="W26" s="123">
        <f t="shared" si="19"/>
        <v>587024.37468361389</v>
      </c>
      <c r="X26" s="123">
        <f t="shared" si="20"/>
        <v>657629.09490492044</v>
      </c>
      <c r="Y26" s="123">
        <f t="shared" si="21"/>
        <v>737629.84863370168</v>
      </c>
      <c r="Z26" s="123">
        <f t="shared" si="22"/>
        <v>828294.37918407272</v>
      </c>
      <c r="AA26" s="123">
        <f t="shared" si="23"/>
        <v>931057.43197502743</v>
      </c>
      <c r="AB26" s="123">
        <f t="shared" si="24"/>
        <v>1047541.8141196319</v>
      </c>
      <c r="AC26" s="123">
        <f t="shared" si="25"/>
        <v>1179581.9629807167</v>
      </c>
      <c r="AD26" s="123">
        <f t="shared" si="26"/>
        <v>1329250.3031507954</v>
      </c>
      <c r="AE26" s="123">
        <f t="shared" si="27"/>
        <v>1498886.7001415931</v>
      </c>
      <c r="AF26" s="123">
        <f t="shared" si="28"/>
        <v>1691131.3506249401</v>
      </c>
      <c r="AG26" s="123">
        <f t="shared" si="29"/>
        <v>1908961.4835854697</v>
      </c>
      <c r="AH26" s="123">
        <f t="shared" si="30"/>
        <v>2155732.2844804502</v>
      </c>
      <c r="AI26" s="123">
        <f t="shared" si="31"/>
        <v>2435222.4957239241</v>
      </c>
      <c r="AJ26" s="123">
        <f t="shared" si="32"/>
        <v>2751685.1918146955</v>
      </c>
      <c r="AK26" s="123"/>
      <c r="AL26" s="123"/>
      <c r="AM26" s="123">
        <f t="shared" si="33"/>
        <v>378058.13489182154</v>
      </c>
      <c r="AN26" s="123">
        <f t="shared" si="34"/>
        <v>382121.43154514302</v>
      </c>
      <c r="AO26" s="123">
        <f t="shared" si="35"/>
        <v>386235.00954854512</v>
      </c>
      <c r="AP26" s="123">
        <f t="shared" si="36"/>
        <v>390399.51550685591</v>
      </c>
      <c r="AQ26" s="123">
        <f t="shared" si="37"/>
        <v>394615.6042787513</v>
      </c>
      <c r="AR26" s="123">
        <f t="shared" si="38"/>
        <v>398883.93907893874</v>
      </c>
      <c r="AS26" s="123">
        <f t="shared" si="39"/>
        <v>403205.19158156333</v>
      </c>
      <c r="AT26" s="123">
        <f t="shared" si="40"/>
        <v>407580.04202482273</v>
      </c>
      <c r="AU26" s="123">
        <f t="shared" si="41"/>
        <v>412009.17931683437</v>
      </c>
      <c r="AV26" s="123">
        <f t="shared" si="42"/>
        <v>416493.30114273378</v>
      </c>
      <c r="AW26" s="123">
        <f t="shared" si="43"/>
        <v>421033.11407305679</v>
      </c>
      <c r="AX26" s="123"/>
      <c r="AY26" s="123"/>
      <c r="AZ26" s="123">
        <f t="shared" si="44"/>
        <v>398883.93907893874</v>
      </c>
      <c r="BA26" s="123">
        <f t="shared" si="45"/>
        <v>399313.67187612859</v>
      </c>
      <c r="BB26" s="123">
        <f t="shared" si="46"/>
        <v>399743.93451963656</v>
      </c>
      <c r="BC26" s="123">
        <f t="shared" si="47"/>
        <v>400174.72768667684</v>
      </c>
      <c r="BD26" s="123">
        <f t="shared" si="48"/>
        <v>400606.05205532472</v>
      </c>
      <c r="BE26" s="123">
        <f t="shared" si="49"/>
        <v>401037.90830451396</v>
      </c>
      <c r="BF26" s="123">
        <f t="shared" si="50"/>
        <v>401470.29711403872</v>
      </c>
      <c r="BG26" s="123">
        <f t="shared" si="51"/>
        <v>401903.21916455537</v>
      </c>
      <c r="BH26" s="123">
        <f t="shared" si="52"/>
        <v>402336.67513758241</v>
      </c>
      <c r="BI26" s="123">
        <f t="shared" si="53"/>
        <v>402770.66571550263</v>
      </c>
      <c r="BJ26" s="123">
        <f t="shared" si="54"/>
        <v>403205.19158156333</v>
      </c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</row>
    <row r="27" spans="2:82" ht="15.75" customHeight="1">
      <c r="B27" s="117">
        <f t="shared" si="55"/>
        <v>49</v>
      </c>
      <c r="C27" s="117">
        <f t="shared" si="56"/>
        <v>20</v>
      </c>
      <c r="D27" s="123">
        <f t="shared" si="9"/>
        <v>430983.97910572868</v>
      </c>
      <c r="E27" s="123">
        <f t="shared" si="10"/>
        <v>642830.02816778689</v>
      </c>
      <c r="F27" s="123">
        <f t="shared" si="11"/>
        <v>642830.02816778689</v>
      </c>
      <c r="G27" s="123">
        <f>IFERROR(12*INDEX(D_Prem_Table[Monthly_premium], MATCH($B27&amp;";"&amp;adv.gender&amp;";"&amp;adv.smoker&amp;";"&amp;"人壽保", D_Prem_Table[Lookup key], 0)) * adv.SA * INDEX(S_Currency[rate], MATCH(adv.currency, S_Currency[currency], 0)), "")</f>
        <v>1692.647424</v>
      </c>
      <c r="H27" s="123">
        <f>IF(AND($C27&lt;=adv.payment_period, $C27&lt;=84), adv.premium * INDEX(S_Currency[rate], MATCH(adv.currency, S_Currency[currency], 0)), 0)</f>
        <v>15444</v>
      </c>
      <c r="I27" s="123">
        <f t="shared" si="2"/>
        <v>13751.352575999999</v>
      </c>
      <c r="J27" s="123">
        <f t="shared" si="3"/>
        <v>13751.352575999999</v>
      </c>
      <c r="K27" s="123">
        <f t="shared" si="57"/>
        <v>290395.42271999997</v>
      </c>
      <c r="L27" s="123"/>
      <c r="M27" s="158">
        <f>IFERROR(INDEX(進階!$C$143:$C$156, MATCH(INDEX(S_PolicyYear[attained_age_or_policy_year], MATCH(C27, S_PolicyYear[policy_year], 0)), 進階!$B$143:$B$156, 0)), "not available")</f>
        <v>335870.34</v>
      </c>
      <c r="N27" s="123"/>
      <c r="O27" s="123"/>
      <c r="P27" s="123">
        <f t="shared" si="12"/>
        <v>290395.42271999997</v>
      </c>
      <c r="Q27" s="123">
        <f t="shared" si="13"/>
        <v>323377.57445676986</v>
      </c>
      <c r="R27" s="123">
        <f t="shared" si="14"/>
        <v>360881.55383814982</v>
      </c>
      <c r="S27" s="123">
        <f t="shared" si="15"/>
        <v>403563.77209185617</v>
      </c>
      <c r="T27" s="123">
        <f t="shared" si="16"/>
        <v>452175.84531501908</v>
      </c>
      <c r="U27" s="123">
        <f t="shared" si="17"/>
        <v>507578.01015668933</v>
      </c>
      <c r="V27" s="123">
        <f t="shared" si="18"/>
        <v>570754.34530760872</v>
      </c>
      <c r="W27" s="123">
        <f t="shared" si="19"/>
        <v>642830.02816778689</v>
      </c>
      <c r="X27" s="123">
        <f t="shared" si="20"/>
        <v>725090.88327939413</v>
      </c>
      <c r="Y27" s="123">
        <f t="shared" si="21"/>
        <v>819005.50931857491</v>
      </c>
      <c r="Z27" s="123">
        <f t="shared" si="22"/>
        <v>926250.30493608012</v>
      </c>
      <c r="AA27" s="123">
        <f t="shared" si="23"/>
        <v>1048737.7508516405</v>
      </c>
      <c r="AB27" s="123">
        <f t="shared" si="24"/>
        <v>1188648.3466991077</v>
      </c>
      <c r="AC27" s="123">
        <f t="shared" si="25"/>
        <v>1348466.6465790896</v>
      </c>
      <c r="AD27" s="123">
        <f t="shared" si="26"/>
        <v>1531021.8875285469</v>
      </c>
      <c r="AE27" s="123">
        <f t="shared" si="27"/>
        <v>1739533.7606252318</v>
      </c>
      <c r="AF27" s="123">
        <f t="shared" si="28"/>
        <v>1977663.9357130902</v>
      </c>
      <c r="AG27" s="123">
        <f t="shared" si="29"/>
        <v>2249574.0183089194</v>
      </c>
      <c r="AH27" s="123">
        <f t="shared" si="30"/>
        <v>2559990.6917266115</v>
      </c>
      <c r="AI27" s="123">
        <f t="shared" si="31"/>
        <v>2914278.87947691</v>
      </c>
      <c r="AJ27" s="123">
        <f t="shared" si="32"/>
        <v>3318523.8532688348</v>
      </c>
      <c r="AK27" s="123"/>
      <c r="AL27" s="123"/>
      <c r="AM27" s="123">
        <f t="shared" si="33"/>
        <v>403563.77209185617</v>
      </c>
      <c r="AN27" s="123">
        <f t="shared" si="34"/>
        <v>408144.8404288984</v>
      </c>
      <c r="AO27" s="123">
        <f t="shared" si="35"/>
        <v>412785.92571253056</v>
      </c>
      <c r="AP27" s="123">
        <f t="shared" si="36"/>
        <v>417487.84672959009</v>
      </c>
      <c r="AQ27" s="123">
        <f t="shared" si="37"/>
        <v>422251.43338781281</v>
      </c>
      <c r="AR27" s="123">
        <f t="shared" si="38"/>
        <v>427077.52686286153</v>
      </c>
      <c r="AS27" s="123">
        <f t="shared" si="39"/>
        <v>431966.9797472356</v>
      </c>
      <c r="AT27" s="123">
        <f t="shared" si="40"/>
        <v>436920.65620105312</v>
      </c>
      <c r="AU27" s="123">
        <f t="shared" si="41"/>
        <v>441939.43210476206</v>
      </c>
      <c r="AV27" s="123">
        <f t="shared" si="42"/>
        <v>447024.19521376432</v>
      </c>
      <c r="AW27" s="123">
        <f t="shared" si="43"/>
        <v>452175.84531501908</v>
      </c>
      <c r="AX27" s="123"/>
      <c r="AY27" s="123"/>
      <c r="AZ27" s="123">
        <f t="shared" si="44"/>
        <v>427077.52686286153</v>
      </c>
      <c r="BA27" s="123">
        <f t="shared" si="45"/>
        <v>427563.60681039823</v>
      </c>
      <c r="BB27" s="123">
        <f t="shared" si="46"/>
        <v>428050.32120140299</v>
      </c>
      <c r="BC27" s="123">
        <f t="shared" si="47"/>
        <v>428537.67089594936</v>
      </c>
      <c r="BD27" s="123">
        <f t="shared" si="48"/>
        <v>429025.65675527364</v>
      </c>
      <c r="BE27" s="123">
        <f t="shared" si="49"/>
        <v>429514.27964177221</v>
      </c>
      <c r="BF27" s="123">
        <f t="shared" si="50"/>
        <v>430003.5404190041</v>
      </c>
      <c r="BG27" s="123">
        <f t="shared" si="51"/>
        <v>430493.43995169317</v>
      </c>
      <c r="BH27" s="123">
        <f t="shared" si="52"/>
        <v>430983.97910572868</v>
      </c>
      <c r="BI27" s="123">
        <f t="shared" si="53"/>
        <v>431475.15874816757</v>
      </c>
      <c r="BJ27" s="123">
        <f t="shared" si="54"/>
        <v>431966.9797472356</v>
      </c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</row>
    <row r="28" spans="2:82" ht="15.75" customHeight="1">
      <c r="B28" s="117">
        <f t="shared" si="55"/>
        <v>50</v>
      </c>
      <c r="C28" s="117">
        <f t="shared" si="56"/>
        <v>21</v>
      </c>
      <c r="D28" s="123">
        <f t="shared" si="9"/>
        <v>460529.0365157426</v>
      </c>
      <c r="E28" s="123">
        <f t="shared" si="10"/>
        <v>702410.03699905192</v>
      </c>
      <c r="F28" s="123">
        <f t="shared" si="11"/>
        <v>702410.03699905192</v>
      </c>
      <c r="G28" s="123">
        <f>IFERROR(12*INDEX(D_Prem_Table[Monthly_premium], MATCH($B28&amp;";"&amp;adv.gender&amp;";"&amp;adv.smoker&amp;";"&amp;"人壽保", D_Prem_Table[Lookup key], 0)) * adv.SA * INDEX(S_Currency[rate], MATCH(adv.currency, S_Currency[currency], 0)), "")</f>
        <v>1816.0496640000001</v>
      </c>
      <c r="H28" s="123">
        <f>IF(AND($C28&lt;=adv.payment_period, $C28&lt;=84), adv.premium * INDEX(S_Currency[rate], MATCH(adv.currency, S_Currency[currency], 0)), 0)</f>
        <v>15444</v>
      </c>
      <c r="I28" s="123">
        <f t="shared" si="2"/>
        <v>13627.950336</v>
      </c>
      <c r="J28" s="123">
        <f t="shared" si="3"/>
        <v>13627.950336</v>
      </c>
      <c r="K28" s="123">
        <f t="shared" si="57"/>
        <v>304023.37305599998</v>
      </c>
      <c r="L28" s="123"/>
      <c r="M28" s="158" t="str">
        <f>IFERROR(INDEX(進階!$C$143:$C$156, MATCH(INDEX(S_PolicyYear[attained_age_or_policy_year], MATCH(C28, S_PolicyYear[policy_year], 0)), 進階!$B$143:$B$156, 0)), "not available")</f>
        <v>not available</v>
      </c>
      <c r="N28" s="123"/>
      <c r="O28" s="123"/>
      <c r="P28" s="123">
        <f t="shared" si="12"/>
        <v>304023.37305599998</v>
      </c>
      <c r="Q28" s="123">
        <f t="shared" si="13"/>
        <v>340375.58004069759</v>
      </c>
      <c r="R28" s="123">
        <f t="shared" si="14"/>
        <v>381999.69425763283</v>
      </c>
      <c r="S28" s="123">
        <f t="shared" si="15"/>
        <v>429707.47410069185</v>
      </c>
      <c r="T28" s="123">
        <f t="shared" si="16"/>
        <v>484435.94747705985</v>
      </c>
      <c r="U28" s="123">
        <f t="shared" si="17"/>
        <v>547266.25851732388</v>
      </c>
      <c r="V28" s="123">
        <f t="shared" si="18"/>
        <v>619445.23338222527</v>
      </c>
      <c r="W28" s="123">
        <f t="shared" si="19"/>
        <v>702410.03699905192</v>
      </c>
      <c r="X28" s="123">
        <f t="shared" si="20"/>
        <v>797816.34030462569</v>
      </c>
      <c r="Y28" s="123">
        <f t="shared" si="21"/>
        <v>907570.47102348669</v>
      </c>
      <c r="Z28" s="123">
        <f t="shared" si="22"/>
        <v>1033866.0807992881</v>
      </c>
      <c r="AA28" s="123">
        <f t="shared" si="23"/>
        <v>1179225.928318281</v>
      </c>
      <c r="AB28" s="123">
        <f t="shared" si="24"/>
        <v>1346549.4526793207</v>
      </c>
      <c r="AC28" s="123">
        <f t="shared" si="25"/>
        <v>1539166.894514051</v>
      </c>
      <c r="AD28" s="123">
        <f t="shared" si="26"/>
        <v>1760900.8151655835</v>
      </c>
      <c r="AE28" s="123">
        <f t="shared" si="27"/>
        <v>2016135.9676054164</v>
      </c>
      <c r="AF28" s="123">
        <f t="shared" si="28"/>
        <v>2309898.5878169443</v>
      </c>
      <c r="AG28" s="123">
        <f t="shared" si="29"/>
        <v>2647946.3033145554</v>
      </c>
      <c r="AH28" s="123">
        <f t="shared" si="30"/>
        <v>3036869.9976338814</v>
      </c>
      <c r="AI28" s="123">
        <f t="shared" si="31"/>
        <v>3484209.1274773628</v>
      </c>
      <c r="AJ28" s="123">
        <f t="shared" si="32"/>
        <v>3998582.1643258017</v>
      </c>
      <c r="AK28" s="123"/>
      <c r="AL28" s="123"/>
      <c r="AM28" s="123">
        <f t="shared" si="33"/>
        <v>429707.47410069185</v>
      </c>
      <c r="AN28" s="123">
        <f t="shared" si="34"/>
        <v>434847.74727861024</v>
      </c>
      <c r="AO28" s="123">
        <f t="shared" si="35"/>
        <v>440059.12008208357</v>
      </c>
      <c r="AP28" s="123">
        <f t="shared" si="36"/>
        <v>445342.61836875451</v>
      </c>
      <c r="AQ28" s="123">
        <f t="shared" si="37"/>
        <v>450699.28277042246</v>
      </c>
      <c r="AR28" s="123">
        <f t="shared" si="38"/>
        <v>456130.16890082165</v>
      </c>
      <c r="AS28" s="123">
        <f t="shared" si="39"/>
        <v>461636.34756623209</v>
      </c>
      <c r="AT28" s="123">
        <f t="shared" si="40"/>
        <v>467218.90497892408</v>
      </c>
      <c r="AU28" s="123">
        <f t="shared" si="41"/>
        <v>472878.94297351106</v>
      </c>
      <c r="AV28" s="123">
        <f t="shared" si="42"/>
        <v>478617.57922620513</v>
      </c>
      <c r="AW28" s="123">
        <f t="shared" si="43"/>
        <v>484435.94747705985</v>
      </c>
      <c r="AX28" s="123"/>
      <c r="AY28" s="123"/>
      <c r="AZ28" s="123">
        <f t="shared" si="44"/>
        <v>456130.16890082165</v>
      </c>
      <c r="BA28" s="123">
        <f t="shared" si="45"/>
        <v>456677.38080223679</v>
      </c>
      <c r="BB28" s="123">
        <f t="shared" si="46"/>
        <v>457225.34669551963</v>
      </c>
      <c r="BC28" s="123">
        <f t="shared" si="47"/>
        <v>457774.06766143721</v>
      </c>
      <c r="BD28" s="123">
        <f t="shared" si="48"/>
        <v>458323.54478230479</v>
      </c>
      <c r="BE28" s="123">
        <f t="shared" si="49"/>
        <v>458873.77914198319</v>
      </c>
      <c r="BF28" s="123">
        <f t="shared" si="50"/>
        <v>459424.77182588232</v>
      </c>
      <c r="BG28" s="123">
        <f t="shared" si="51"/>
        <v>459976.52392096387</v>
      </c>
      <c r="BH28" s="123">
        <f t="shared" si="52"/>
        <v>460529.0365157426</v>
      </c>
      <c r="BI28" s="123">
        <f t="shared" si="53"/>
        <v>461082.31070028921</v>
      </c>
      <c r="BJ28" s="123">
        <f t="shared" si="54"/>
        <v>461636.34756623209</v>
      </c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</row>
    <row r="29" spans="2:82" ht="15.75" customHeight="1">
      <c r="B29" s="117">
        <f t="shared" si="55"/>
        <v>51</v>
      </c>
      <c r="C29" s="117">
        <f t="shared" si="56"/>
        <v>22</v>
      </c>
      <c r="D29" s="123">
        <f t="shared" si="9"/>
        <v>490939.58053224138</v>
      </c>
      <c r="E29" s="123">
        <f t="shared" si="10"/>
        <v>765962.07307506562</v>
      </c>
      <c r="F29" s="123">
        <f t="shared" si="11"/>
        <v>765962.07307506562</v>
      </c>
      <c r="G29" s="123">
        <f>IFERROR(12*INDEX(D_Prem_Table[Monthly_premium], MATCH($B29&amp;";"&amp;adv.gender&amp;";"&amp;adv.smoker&amp;";"&amp;"人壽保", D_Prem_Table[Lookup key], 0)) * adv.SA * INDEX(S_Currency[rate], MATCH(adv.currency, S_Currency[currency], 0)), "")</f>
        <v>2001.6322559999996</v>
      </c>
      <c r="H29" s="123">
        <f>IF(AND($C29&lt;=adv.payment_period, $C29&lt;=84), adv.premium * INDEX(S_Currency[rate], MATCH(adv.currency, S_Currency[currency], 0)), 0)</f>
        <v>15444</v>
      </c>
      <c r="I29" s="123">
        <f t="shared" si="2"/>
        <v>13442.367744000001</v>
      </c>
      <c r="J29" s="123">
        <f t="shared" si="3"/>
        <v>13442.367744000001</v>
      </c>
      <c r="K29" s="123">
        <f t="shared" si="57"/>
        <v>317465.74079999997</v>
      </c>
      <c r="L29" s="123"/>
      <c r="M29" s="158" t="str">
        <f>IFERROR(INDEX(進階!$C$143:$C$156, MATCH(INDEX(S_PolicyYear[attained_age_or_policy_year], MATCH(C29, S_PolicyYear[policy_year], 0)), 進階!$B$143:$B$156, 0)), "not available")</f>
        <v>not available</v>
      </c>
      <c r="N29" s="123"/>
      <c r="O29" s="123"/>
      <c r="P29" s="123">
        <f t="shared" si="12"/>
        <v>317465.74079999997</v>
      </c>
      <c r="Q29" s="123">
        <f t="shared" si="13"/>
        <v>357356.12726254459</v>
      </c>
      <c r="R29" s="123">
        <f t="shared" si="14"/>
        <v>403350.90324166551</v>
      </c>
      <c r="S29" s="123">
        <f t="shared" si="15"/>
        <v>456444.3371000326</v>
      </c>
      <c r="T29" s="123">
        <f t="shared" si="16"/>
        <v>517793.44782990223</v>
      </c>
      <c r="U29" s="123">
        <f t="shared" si="17"/>
        <v>588744.0575743902</v>
      </c>
      <c r="V29" s="123">
        <f t="shared" si="18"/>
        <v>670860.85719379887</v>
      </c>
      <c r="W29" s="123">
        <f t="shared" si="19"/>
        <v>765962.07307506562</v>
      </c>
      <c r="X29" s="123">
        <f t="shared" si="20"/>
        <v>876159.40469251585</v>
      </c>
      <c r="Y29" s="123">
        <f t="shared" si="21"/>
        <v>1003903.9942565606</v>
      </c>
      <c r="Z29" s="123">
        <f t="shared" si="22"/>
        <v>1152039.2933976171</v>
      </c>
      <c r="AA29" s="123">
        <f t="shared" si="23"/>
        <v>1323861.8086291319</v>
      </c>
      <c r="AB29" s="123">
        <f t="shared" si="24"/>
        <v>1523190.8388741193</v>
      </c>
      <c r="AC29" s="123">
        <f t="shared" si="25"/>
        <v>1754448.4663515973</v>
      </c>
      <c r="AD29" s="123">
        <f t="shared" si="26"/>
        <v>2022751.2285169254</v>
      </c>
      <c r="AE29" s="123">
        <f t="shared" si="27"/>
        <v>2334015.0856518284</v>
      </c>
      <c r="AF29" s="123">
        <f t="shared" si="28"/>
        <v>2695075.5084506953</v>
      </c>
      <c r="AG29" s="123">
        <f t="shared" si="29"/>
        <v>3113824.7451385097</v>
      </c>
      <c r="AH29" s="123">
        <f t="shared" si="30"/>
        <v>3599368.5911459001</v>
      </c>
      <c r="AI29" s="123">
        <f t="shared" si="31"/>
        <v>4162205.2793134218</v>
      </c>
      <c r="AJ29" s="123">
        <f t="shared" si="32"/>
        <v>4814429.4384837616</v>
      </c>
      <c r="AK29" s="123"/>
      <c r="AL29" s="123"/>
      <c r="AM29" s="123">
        <f t="shared" si="33"/>
        <v>456444.3371000326</v>
      </c>
      <c r="AN29" s="123">
        <f t="shared" si="34"/>
        <v>462187.10858831112</v>
      </c>
      <c r="AO29" s="123">
        <f t="shared" si="35"/>
        <v>468013.53543651826</v>
      </c>
      <c r="AP29" s="123">
        <f t="shared" si="36"/>
        <v>473924.89065447537</v>
      </c>
      <c r="AQ29" s="123">
        <f t="shared" si="37"/>
        <v>479922.4666319128</v>
      </c>
      <c r="AR29" s="123">
        <f t="shared" si="38"/>
        <v>486007.57542739034</v>
      </c>
      <c r="AS29" s="123">
        <f t="shared" si="39"/>
        <v>492181.54906140047</v>
      </c>
      <c r="AT29" s="123">
        <f t="shared" si="40"/>
        <v>498445.7398136722</v>
      </c>
      <c r="AU29" s="123">
        <f t="shared" si="41"/>
        <v>504801.52052477648</v>
      </c>
      <c r="AV29" s="123">
        <f t="shared" si="42"/>
        <v>511250.28490204306</v>
      </c>
      <c r="AW29" s="123">
        <f t="shared" si="43"/>
        <v>517793.44782990223</v>
      </c>
      <c r="AX29" s="123"/>
      <c r="AY29" s="123"/>
      <c r="AZ29" s="123">
        <f t="shared" si="44"/>
        <v>486007.57542739034</v>
      </c>
      <c r="BA29" s="123">
        <f t="shared" si="45"/>
        <v>486620.95172020962</v>
      </c>
      <c r="BB29" s="123">
        <f t="shared" si="46"/>
        <v>487235.21798779076</v>
      </c>
      <c r="BC29" s="123">
        <f t="shared" si="47"/>
        <v>487850.3755752492</v>
      </c>
      <c r="BD29" s="123">
        <f t="shared" si="48"/>
        <v>488466.42582973599</v>
      </c>
      <c r="BE29" s="123">
        <f t="shared" si="49"/>
        <v>489083.37010043563</v>
      </c>
      <c r="BF29" s="123">
        <f t="shared" si="50"/>
        <v>489701.20973857015</v>
      </c>
      <c r="BG29" s="123">
        <f t="shared" si="51"/>
        <v>490319.94609740312</v>
      </c>
      <c r="BH29" s="123">
        <f t="shared" si="52"/>
        <v>490939.58053224138</v>
      </c>
      <c r="BI29" s="123">
        <f t="shared" si="53"/>
        <v>491560.1144004392</v>
      </c>
      <c r="BJ29" s="123">
        <f t="shared" si="54"/>
        <v>492181.54906140047</v>
      </c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</row>
    <row r="30" spans="2:82" ht="15.75" customHeight="1">
      <c r="B30" s="117">
        <f t="shared" si="55"/>
        <v>52</v>
      </c>
      <c r="C30" s="117">
        <f t="shared" si="56"/>
        <v>23</v>
      </c>
      <c r="D30" s="123">
        <f t="shared" si="9"/>
        <v>522222.89302459487</v>
      </c>
      <c r="E30" s="123">
        <f t="shared" si="10"/>
        <v>833739.69314200035</v>
      </c>
      <c r="F30" s="123">
        <f t="shared" si="11"/>
        <v>833739.69314200035</v>
      </c>
      <c r="G30" s="123">
        <f>IFERROR(12*INDEX(D_Prem_Table[Monthly_premium], MATCH($B30&amp;";"&amp;adv.gender&amp;";"&amp;adv.smoker&amp;";"&amp;"人壽保", D_Prem_Table[Lookup key], 0)) * adv.SA * INDEX(S_Currency[rate], MATCH(adv.currency, S_Currency[currency], 0)), "")</f>
        <v>2210.0981760000004</v>
      </c>
      <c r="H30" s="123">
        <f>IF(AND($C30&lt;=adv.payment_period, $C30&lt;=84), adv.premium * INDEX(S_Currency[rate], MATCH(adv.currency, S_Currency[currency], 0)), 0)</f>
        <v>15444</v>
      </c>
      <c r="I30" s="123">
        <f t="shared" si="2"/>
        <v>13233.901824</v>
      </c>
      <c r="J30" s="123">
        <f t="shared" si="3"/>
        <v>13233.901824</v>
      </c>
      <c r="K30" s="123">
        <f t="shared" si="57"/>
        <v>330699.64262399997</v>
      </c>
      <c r="L30" s="123"/>
      <c r="M30" s="158" t="str">
        <f>IFERROR(INDEX(進階!$C$143:$C$156, MATCH(INDEX(S_PolicyYear[attained_age_or_policy_year], MATCH(C30, S_PolicyYear[policy_year], 0)), 進階!$B$143:$B$156, 0)), "not available")</f>
        <v>not available</v>
      </c>
      <c r="N30" s="123"/>
      <c r="O30" s="123"/>
      <c r="P30" s="123">
        <f t="shared" si="12"/>
        <v>330699.64262399997</v>
      </c>
      <c r="Q30" s="123">
        <f t="shared" si="13"/>
        <v>374295.92937741004</v>
      </c>
      <c r="R30" s="123">
        <f t="shared" si="14"/>
        <v>424916.50116697885</v>
      </c>
      <c r="S30" s="123">
        <f t="shared" si="15"/>
        <v>483768.58609175362</v>
      </c>
      <c r="T30" s="123">
        <f t="shared" si="16"/>
        <v>552268.44364005839</v>
      </c>
      <c r="U30" s="123">
        <f t="shared" si="17"/>
        <v>632076.85736830975</v>
      </c>
      <c r="V30" s="123">
        <f t="shared" si="18"/>
        <v>725140.44455886679</v>
      </c>
      <c r="W30" s="123">
        <f t="shared" si="19"/>
        <v>833739.69314200035</v>
      </c>
      <c r="X30" s="123">
        <f t="shared" si="20"/>
        <v>960544.77103783714</v>
      </c>
      <c r="Y30" s="123">
        <f t="shared" si="21"/>
        <v>1108680.306727811</v>
      </c>
      <c r="Z30" s="123">
        <f t="shared" si="22"/>
        <v>1281800.5147437789</v>
      </c>
      <c r="AA30" s="123">
        <f t="shared" si="23"/>
        <v>1484176.2386029765</v>
      </c>
      <c r="AB30" s="123">
        <f t="shared" si="24"/>
        <v>1720795.7095818939</v>
      </c>
      <c r="AC30" s="123">
        <f t="shared" si="25"/>
        <v>1997481.0760384249</v>
      </c>
      <c r="AD30" s="123">
        <f t="shared" si="26"/>
        <v>2321023.0485886554</v>
      </c>
      <c r="AE30" s="123">
        <f t="shared" si="27"/>
        <v>2699336.3355972022</v>
      </c>
      <c r="AF30" s="123">
        <f t="shared" si="28"/>
        <v>3141638.9159186459</v>
      </c>
      <c r="AG30" s="123">
        <f t="shared" si="29"/>
        <v>3658658.6169461361</v>
      </c>
      <c r="AH30" s="123">
        <f t="shared" si="30"/>
        <v>4262870.9417044818</v>
      </c>
      <c r="AI30" s="123">
        <f t="shared" si="31"/>
        <v>4968772.6255535316</v>
      </c>
      <c r="AJ30" s="123">
        <f t="shared" si="32"/>
        <v>5793196.0083693145</v>
      </c>
      <c r="AK30" s="123"/>
      <c r="AL30" s="123"/>
      <c r="AM30" s="123">
        <f t="shared" si="33"/>
        <v>483768.58609175362</v>
      </c>
      <c r="AN30" s="123">
        <f t="shared" si="34"/>
        <v>490159.06173509272</v>
      </c>
      <c r="AO30" s="123">
        <f t="shared" si="35"/>
        <v>496647.35525285488</v>
      </c>
      <c r="AP30" s="123">
        <f t="shared" si="36"/>
        <v>503235.03263026499</v>
      </c>
      <c r="AQ30" s="123">
        <f t="shared" si="37"/>
        <v>509923.68498341384</v>
      </c>
      <c r="AR30" s="123">
        <f t="shared" si="38"/>
        <v>516714.92895518895</v>
      </c>
      <c r="AS30" s="123">
        <f t="shared" si="39"/>
        <v>523610.40711727488</v>
      </c>
      <c r="AT30" s="123">
        <f t="shared" si="40"/>
        <v>530611.78837826604</v>
      </c>
      <c r="AU30" s="123">
        <f t="shared" si="41"/>
        <v>537720.76839802996</v>
      </c>
      <c r="AV30" s="123">
        <f t="shared" si="42"/>
        <v>544939.07000835869</v>
      </c>
      <c r="AW30" s="123">
        <f t="shared" si="43"/>
        <v>552268.44364005839</v>
      </c>
      <c r="AX30" s="123"/>
      <c r="AY30" s="123"/>
      <c r="AZ30" s="123">
        <f t="shared" si="44"/>
        <v>516714.92895518895</v>
      </c>
      <c r="BA30" s="123">
        <f t="shared" si="45"/>
        <v>517399.75890361133</v>
      </c>
      <c r="BB30" s="123">
        <f t="shared" si="46"/>
        <v>518085.63282916584</v>
      </c>
      <c r="BC30" s="123">
        <f t="shared" si="47"/>
        <v>518772.55239144276</v>
      </c>
      <c r="BD30" s="123">
        <f t="shared" si="48"/>
        <v>519460.51925267832</v>
      </c>
      <c r="BE30" s="123">
        <f t="shared" si="49"/>
        <v>520149.53507775313</v>
      </c>
      <c r="BF30" s="123">
        <f t="shared" si="50"/>
        <v>520839.60153419769</v>
      </c>
      <c r="BG30" s="123">
        <f t="shared" si="51"/>
        <v>521530.72029219725</v>
      </c>
      <c r="BH30" s="123">
        <f t="shared" si="52"/>
        <v>522222.89302459487</v>
      </c>
      <c r="BI30" s="123">
        <f t="shared" si="53"/>
        <v>522916.12140689656</v>
      </c>
      <c r="BJ30" s="123">
        <f t="shared" si="54"/>
        <v>523610.40711727488</v>
      </c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</row>
    <row r="31" spans="2:82" ht="15.75" customHeight="1">
      <c r="B31" s="117">
        <f t="shared" si="55"/>
        <v>53</v>
      </c>
      <c r="C31" s="117">
        <f t="shared" si="56"/>
        <v>24</v>
      </c>
      <c r="D31" s="123">
        <f t="shared" si="9"/>
        <v>554382.17315367213</v>
      </c>
      <c r="E31" s="123">
        <f t="shared" si="10"/>
        <v>906009.71610866045</v>
      </c>
      <c r="F31" s="123">
        <f t="shared" si="11"/>
        <v>906009.71610866045</v>
      </c>
      <c r="G31" s="123">
        <f>IFERROR(12*INDEX(D_Prem_Table[Monthly_premium], MATCH($B31&amp;";"&amp;adv.gender&amp;";"&amp;adv.smoker&amp;";"&amp;"人壽保", D_Prem_Table[Lookup key], 0)) * adv.SA * INDEX(S_Currency[rate], MATCH(adv.currency, S_Currency[currency], 0)), "")</f>
        <v>2445.6407039999999</v>
      </c>
      <c r="H31" s="123">
        <f>IF(AND($C31&lt;=adv.payment_period, $C31&lt;=84), adv.premium * INDEX(S_Currency[rate], MATCH(adv.currency, S_Currency[currency], 0)), 0)</f>
        <v>15444</v>
      </c>
      <c r="I31" s="123">
        <f t="shared" si="2"/>
        <v>12998.359296000001</v>
      </c>
      <c r="J31" s="123">
        <f t="shared" si="3"/>
        <v>12998.359296000001</v>
      </c>
      <c r="K31" s="123">
        <f t="shared" si="57"/>
        <v>343698.00191999995</v>
      </c>
      <c r="L31" s="123"/>
      <c r="M31" s="158" t="str">
        <f>IFERROR(INDEX(進階!$C$143:$C$156, MATCH(INDEX(S_PolicyYear[attained_age_or_policy_year], MATCH(C31, S_PolicyYear[policy_year], 0)), 進階!$B$143:$B$156, 0)), "not available")</f>
        <v>not available</v>
      </c>
      <c r="N31" s="123"/>
      <c r="O31" s="123"/>
      <c r="P31" s="123">
        <f t="shared" si="12"/>
        <v>343698.00191999995</v>
      </c>
      <c r="Q31" s="123">
        <f t="shared" si="13"/>
        <v>391167.23156014411</v>
      </c>
      <c r="R31" s="123">
        <f t="shared" si="14"/>
        <v>446673.15767223842</v>
      </c>
      <c r="S31" s="123">
        <f t="shared" si="15"/>
        <v>511669.95374938624</v>
      </c>
      <c r="T31" s="123">
        <f t="shared" si="16"/>
        <v>587877.47505350073</v>
      </c>
      <c r="U31" s="123">
        <f t="shared" si="17"/>
        <v>677328.97749752528</v>
      </c>
      <c r="V31" s="123">
        <f t="shared" si="18"/>
        <v>782427.13208615885</v>
      </c>
      <c r="W31" s="123">
        <f t="shared" si="19"/>
        <v>906009.71610866045</v>
      </c>
      <c r="X31" s="123">
        <f t="shared" si="20"/>
        <v>1051426.5807605442</v>
      </c>
      <c r="Y31" s="123">
        <f t="shared" si="21"/>
        <v>1222629.7459659541</v>
      </c>
      <c r="Z31" s="123">
        <f t="shared" si="22"/>
        <v>1424278.761443757</v>
      </c>
      <c r="AA31" s="123">
        <f t="shared" si="23"/>
        <v>1661863.8036678643</v>
      </c>
      <c r="AB31" s="123">
        <f t="shared" si="24"/>
        <v>1941849.3571432414</v>
      </c>
      <c r="AC31" s="123">
        <f t="shared" si="25"/>
        <v>2271841.7619278999</v>
      </c>
      <c r="AD31" s="123">
        <f t="shared" si="26"/>
        <v>2660784.4049885077</v>
      </c>
      <c r="AE31" s="123">
        <f t="shared" si="27"/>
        <v>3119184.8991271826</v>
      </c>
      <c r="AF31" s="123">
        <f t="shared" si="28"/>
        <v>3659379.2392489891</v>
      </c>
      <c r="AG31" s="123">
        <f t="shared" si="29"/>
        <v>4295838.6622032989</v>
      </c>
      <c r="AH31" s="123">
        <f t="shared" si="30"/>
        <v>5045525.775180568</v>
      </c>
      <c r="AI31" s="123">
        <f t="shared" si="31"/>
        <v>5928307.4719709419</v>
      </c>
      <c r="AJ31" s="123">
        <f t="shared" si="32"/>
        <v>6967433.2411983768</v>
      </c>
      <c r="AK31" s="123"/>
      <c r="AL31" s="123"/>
      <c r="AM31" s="123">
        <f t="shared" si="33"/>
        <v>511669.95374938624</v>
      </c>
      <c r="AN31" s="123">
        <f t="shared" si="34"/>
        <v>518755.30108305655</v>
      </c>
      <c r="AO31" s="123">
        <f t="shared" si="35"/>
        <v>525954.37741441827</v>
      </c>
      <c r="AP31" s="123">
        <f t="shared" si="36"/>
        <v>533269.09385983169</v>
      </c>
      <c r="AQ31" s="123">
        <f t="shared" si="37"/>
        <v>540701.39378491393</v>
      </c>
      <c r="AR31" s="123">
        <f t="shared" si="38"/>
        <v>548253.2533399805</v>
      </c>
      <c r="AS31" s="123">
        <f t="shared" si="39"/>
        <v>555926.6820041528</v>
      </c>
      <c r="AT31" s="123">
        <f t="shared" si="40"/>
        <v>563723.72313821386</v>
      </c>
      <c r="AU31" s="123">
        <f t="shared" si="41"/>
        <v>571646.45454640314</v>
      </c>
      <c r="AV31" s="123">
        <f t="shared" si="42"/>
        <v>579696.98904722859</v>
      </c>
      <c r="AW31" s="123">
        <f t="shared" si="43"/>
        <v>587877.47505350073</v>
      </c>
      <c r="AX31" s="123"/>
      <c r="AY31" s="123"/>
      <c r="AZ31" s="123">
        <f t="shared" si="44"/>
        <v>548253.2533399805</v>
      </c>
      <c r="BA31" s="123">
        <f t="shared" si="45"/>
        <v>549015.09214841761</v>
      </c>
      <c r="BB31" s="123">
        <f t="shared" si="46"/>
        <v>549778.1486479718</v>
      </c>
      <c r="BC31" s="123">
        <f t="shared" si="47"/>
        <v>550542.42487000953</v>
      </c>
      <c r="BD31" s="123">
        <f t="shared" si="48"/>
        <v>551307.9228493016</v>
      </c>
      <c r="BE31" s="123">
        <f t="shared" si="49"/>
        <v>552074.64462402137</v>
      </c>
      <c r="BF31" s="123">
        <f t="shared" si="50"/>
        <v>552842.59223575273</v>
      </c>
      <c r="BG31" s="123">
        <f t="shared" si="51"/>
        <v>553611.767729496</v>
      </c>
      <c r="BH31" s="123">
        <f t="shared" si="52"/>
        <v>554382.17315367213</v>
      </c>
      <c r="BI31" s="123">
        <f t="shared" si="53"/>
        <v>555153.81056013063</v>
      </c>
      <c r="BJ31" s="123">
        <f t="shared" si="54"/>
        <v>555926.6820041528</v>
      </c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</row>
    <row r="32" spans="2:82" ht="15.75" customHeight="1">
      <c r="B32" s="117">
        <f t="shared" si="55"/>
        <v>54</v>
      </c>
      <c r="C32" s="117">
        <f t="shared" si="56"/>
        <v>25</v>
      </c>
      <c r="D32" s="123">
        <f t="shared" si="9"/>
        <v>587417.63218214165</v>
      </c>
      <c r="E32" s="123">
        <f t="shared" si="10"/>
        <v>983054.43334346672</v>
      </c>
      <c r="F32" s="123">
        <f t="shared" si="11"/>
        <v>983054.43334346672</v>
      </c>
      <c r="G32" s="123">
        <f>IFERROR(12*INDEX(D_Prem_Table[Monthly_premium], MATCH($B32&amp;";"&amp;adv.gender&amp;";"&amp;adv.smoker&amp;";"&amp;"人壽保", D_Prem_Table[Lookup key], 0)) * adv.SA * INDEX(S_Currency[rate], MATCH(adv.currency, S_Currency[currency], 0)), "")</f>
        <v>2711.2550399999996</v>
      </c>
      <c r="H32" s="123">
        <f>IF(AND($C32&lt;=adv.payment_period, $C32&lt;=84), adv.premium * INDEX(S_Currency[rate], MATCH(adv.currency, S_Currency[currency], 0)), 0)</f>
        <v>15444</v>
      </c>
      <c r="I32" s="123">
        <f t="shared" si="2"/>
        <v>12732.74496</v>
      </c>
      <c r="J32" s="123">
        <f t="shared" si="3"/>
        <v>12732.74496</v>
      </c>
      <c r="K32" s="123">
        <f t="shared" si="57"/>
        <v>356430.74687999993</v>
      </c>
      <c r="L32" s="123"/>
      <c r="M32" s="158">
        <f>IFERROR(INDEX(進階!$C$143:$C$156, MATCH(INDEX(S_PolicyYear[attained_age_or_policy_year], MATCH(C32, S_PolicyYear[policy_year], 0)), 進階!$B$143:$B$156, 0)), "not available")</f>
        <v>553264.14</v>
      </c>
      <c r="N32" s="123"/>
      <c r="O32" s="123"/>
      <c r="P32" s="123">
        <f t="shared" si="12"/>
        <v>356430.74687999993</v>
      </c>
      <c r="Q32" s="123">
        <f t="shared" si="13"/>
        <v>407938.97628534556</v>
      </c>
      <c r="R32" s="123">
        <f t="shared" si="14"/>
        <v>468594.02068488317</v>
      </c>
      <c r="S32" s="123">
        <f t="shared" si="15"/>
        <v>540134.77967066783</v>
      </c>
      <c r="T32" s="123">
        <f t="shared" si="16"/>
        <v>624634.6288140408</v>
      </c>
      <c r="U32" s="123">
        <f t="shared" si="17"/>
        <v>724564.80858040159</v>
      </c>
      <c r="V32" s="123">
        <f t="shared" si="18"/>
        <v>842869.46966892842</v>
      </c>
      <c r="W32" s="123">
        <f t="shared" si="19"/>
        <v>983054.43334346672</v>
      </c>
      <c r="X32" s="123">
        <f t="shared" si="20"/>
        <v>1149292.0717781878</v>
      </c>
      <c r="Y32" s="123">
        <f t="shared" si="21"/>
        <v>1346545.1151092902</v>
      </c>
      <c r="Z32" s="123">
        <f t="shared" si="22"/>
        <v>1580712.6570441329</v>
      </c>
      <c r="AA32" s="123">
        <f t="shared" si="23"/>
        <v>1858802.1689769295</v>
      </c>
      <c r="AB32" s="123">
        <f t="shared" si="24"/>
        <v>2189131.9543556306</v>
      </c>
      <c r="AC32" s="123">
        <f t="shared" si="25"/>
        <v>2581569.1927833264</v>
      </c>
      <c r="AD32" s="123">
        <f t="shared" si="26"/>
        <v>3047809.5509412987</v>
      </c>
      <c r="AE32" s="123">
        <f t="shared" si="27"/>
        <v>3601705.2907002596</v>
      </c>
      <c r="AF32" s="123">
        <f t="shared" si="28"/>
        <v>4259649.9016824272</v>
      </c>
      <c r="AG32" s="123">
        <f t="shared" si="29"/>
        <v>5041028.5463810591</v>
      </c>
      <c r="AH32" s="123">
        <f t="shared" si="30"/>
        <v>5968745.0537658697</v>
      </c>
      <c r="AI32" s="123">
        <f t="shared" si="31"/>
        <v>7069837.8581478205</v>
      </c>
      <c r="AJ32" s="123">
        <f t="shared" si="32"/>
        <v>8376199.1833900511</v>
      </c>
      <c r="AK32" s="123"/>
      <c r="AL32" s="123"/>
      <c r="AM32" s="123">
        <f t="shared" si="33"/>
        <v>540134.77967066783</v>
      </c>
      <c r="AN32" s="123">
        <f t="shared" si="34"/>
        <v>547964.17547039129</v>
      </c>
      <c r="AO32" s="123">
        <f t="shared" si="35"/>
        <v>555925.11029039975</v>
      </c>
      <c r="AP32" s="123">
        <f t="shared" si="36"/>
        <v>564019.89950088609</v>
      </c>
      <c r="AQ32" s="123">
        <f t="shared" si="37"/>
        <v>572250.8994622411</v>
      </c>
      <c r="AR32" s="123">
        <f t="shared" si="38"/>
        <v>580620.50824047986</v>
      </c>
      <c r="AS32" s="123">
        <f t="shared" si="39"/>
        <v>589131.16633486236</v>
      </c>
      <c r="AT32" s="123">
        <f t="shared" si="40"/>
        <v>597785.35741784773</v>
      </c>
      <c r="AU32" s="123">
        <f t="shared" si="41"/>
        <v>606585.60908764647</v>
      </c>
      <c r="AV32" s="123">
        <f t="shared" si="42"/>
        <v>615534.49363351054</v>
      </c>
      <c r="AW32" s="123">
        <f t="shared" si="43"/>
        <v>624634.6288140408</v>
      </c>
      <c r="AX32" s="123"/>
      <c r="AY32" s="123"/>
      <c r="AZ32" s="123">
        <f t="shared" si="44"/>
        <v>580620.50824047986</v>
      </c>
      <c r="BA32" s="123">
        <f t="shared" si="45"/>
        <v>581465.18619092309</v>
      </c>
      <c r="BB32" s="123">
        <f t="shared" si="46"/>
        <v>582311.27706297254</v>
      </c>
      <c r="BC32" s="123">
        <f t="shared" si="47"/>
        <v>583158.78332500893</v>
      </c>
      <c r="BD32" s="123">
        <f t="shared" si="48"/>
        <v>584007.70744975097</v>
      </c>
      <c r="BE32" s="123">
        <f t="shared" si="49"/>
        <v>584858.0519142542</v>
      </c>
      <c r="BF32" s="123">
        <f t="shared" si="50"/>
        <v>585709.81919992156</v>
      </c>
      <c r="BG32" s="123">
        <f t="shared" si="51"/>
        <v>586563.0117925111</v>
      </c>
      <c r="BH32" s="123">
        <f t="shared" si="52"/>
        <v>587417.63218214165</v>
      </c>
      <c r="BI32" s="123">
        <f t="shared" si="53"/>
        <v>588273.68286330334</v>
      </c>
      <c r="BJ32" s="123">
        <f t="shared" si="54"/>
        <v>589131.16633486236</v>
      </c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</row>
    <row r="33" spans="2:82" ht="15.75" customHeight="1">
      <c r="B33" s="117">
        <f t="shared" si="55"/>
        <v>55</v>
      </c>
      <c r="C33" s="117">
        <f t="shared" si="56"/>
        <v>26</v>
      </c>
      <c r="D33" s="123">
        <f t="shared" si="9"/>
        <v>605331.35276461113</v>
      </c>
      <c r="E33" s="123">
        <f t="shared" si="10"/>
        <v>1048649.5346650295</v>
      </c>
      <c r="F33" s="123">
        <f t="shared" si="11"/>
        <v>1048649.5346650295</v>
      </c>
      <c r="G33" s="123">
        <f>IFERROR(12*INDEX(D_Prem_Table[Monthly_premium], MATCH($B33&amp;";"&amp;adv.gender&amp;";"&amp;adv.smoker&amp;";"&amp;"人壽保", D_Prem_Table[Lookup key], 0)) * adv.SA * INDEX(S_Currency[rate], MATCH(adv.currency, S_Currency[currency], 0)), "")</f>
        <v>3008.1392639999995</v>
      </c>
      <c r="H33" s="123">
        <f>IF(AND($C33&lt;=adv.payment_period, $C33&lt;=84), adv.premium * INDEX(S_Currency[rate], MATCH(adv.currency, S_Currency[currency], 0)), 0)</f>
        <v>0</v>
      </c>
      <c r="I33" s="123">
        <f t="shared" si="2"/>
        <v>-3008.1392639999995</v>
      </c>
      <c r="J33" s="123">
        <f t="shared" si="3"/>
        <v>-3008.1392639999995</v>
      </c>
      <c r="K33" s="123">
        <f t="shared" si="57"/>
        <v>353422.60761599994</v>
      </c>
      <c r="L33" s="123"/>
      <c r="M33" s="158" t="str">
        <f>IFERROR(INDEX(進階!$C$143:$C$156, MATCH(INDEX(S_PolicyYear[attained_age_or_policy_year], MATCH(C33, S_PolicyYear[policy_year], 0)), 進階!$B$143:$B$156, 0)), "not available")</f>
        <v>not available</v>
      </c>
      <c r="N33" s="123"/>
      <c r="O33" s="123"/>
      <c r="P33" s="123">
        <f t="shared" si="12"/>
        <v>353422.60761599994</v>
      </c>
      <c r="Q33" s="123">
        <f t="shared" si="13"/>
        <v>408980.145391559</v>
      </c>
      <c r="R33" s="123">
        <f t="shared" si="14"/>
        <v>474897.59904930083</v>
      </c>
      <c r="S33" s="123">
        <f t="shared" si="15"/>
        <v>553240.43961886794</v>
      </c>
      <c r="T33" s="123">
        <f t="shared" si="16"/>
        <v>646491.54913204245</v>
      </c>
      <c r="U33" s="123">
        <f t="shared" si="17"/>
        <v>757634.50278222165</v>
      </c>
      <c r="V33" s="123">
        <f t="shared" si="18"/>
        <v>890253.01022922422</v>
      </c>
      <c r="W33" s="123">
        <f t="shared" si="19"/>
        <v>1048649.5346650295</v>
      </c>
      <c r="X33" s="123">
        <f t="shared" si="20"/>
        <v>1237986.6471153228</v>
      </c>
      <c r="Y33" s="123">
        <f t="shared" si="21"/>
        <v>1464455.3036713663</v>
      </c>
      <c r="Z33" s="123">
        <f t="shared" si="22"/>
        <v>1735474.9695581463</v>
      </c>
      <c r="AA33" s="123">
        <f t="shared" si="23"/>
        <v>2059931.3729813518</v>
      </c>
      <c r="AB33" s="123">
        <f t="shared" si="24"/>
        <v>2448458.6729026265</v>
      </c>
      <c r="AC33" s="123">
        <f t="shared" si="25"/>
        <v>2913773.9904768383</v>
      </c>
      <c r="AD33" s="123">
        <f t="shared" si="26"/>
        <v>3471073.6093121208</v>
      </c>
      <c r="AE33" s="123">
        <f t="shared" si="27"/>
        <v>4138501.7241516979</v>
      </c>
      <c r="AF33" s="123">
        <f t="shared" si="28"/>
        <v>4937704.444405376</v>
      </c>
      <c r="AG33" s="123">
        <f t="shared" si="29"/>
        <v>5894483.8763269596</v>
      </c>
      <c r="AH33" s="123">
        <f t="shared" si="30"/>
        <v>7039569.5591122061</v>
      </c>
      <c r="AI33" s="123">
        <f t="shared" si="31"/>
        <v>8409527.3654717468</v>
      </c>
      <c r="AJ33" s="123">
        <f t="shared" si="32"/>
        <v>10047829.252951261</v>
      </c>
      <c r="AK33" s="123"/>
      <c r="AL33" s="123"/>
      <c r="AM33" s="123">
        <f t="shared" si="33"/>
        <v>553240.43961886794</v>
      </c>
      <c r="AN33" s="123">
        <f t="shared" si="34"/>
        <v>561849.67332878942</v>
      </c>
      <c r="AO33" s="123">
        <f t="shared" si="35"/>
        <v>570610.31409924454</v>
      </c>
      <c r="AP33" s="123">
        <f t="shared" si="36"/>
        <v>579525.14832470333</v>
      </c>
      <c r="AQ33" s="123">
        <f t="shared" si="37"/>
        <v>588597.01404498133</v>
      </c>
      <c r="AR33" s="123">
        <f t="shared" si="38"/>
        <v>597828.80189065658</v>
      </c>
      <c r="AS33" s="123">
        <f t="shared" si="39"/>
        <v>607223.45604541339</v>
      </c>
      <c r="AT33" s="123">
        <f t="shared" si="40"/>
        <v>616783.97522553999</v>
      </c>
      <c r="AU33" s="123">
        <f t="shared" si="41"/>
        <v>626513.41367694503</v>
      </c>
      <c r="AV33" s="123">
        <f t="shared" si="42"/>
        <v>636414.88218992145</v>
      </c>
      <c r="AW33" s="123">
        <f t="shared" si="43"/>
        <v>646491.54913204245</v>
      </c>
      <c r="AX33" s="123"/>
      <c r="AY33" s="123"/>
      <c r="AZ33" s="123">
        <f t="shared" si="44"/>
        <v>597828.80189065658</v>
      </c>
      <c r="BA33" s="123">
        <f t="shared" si="45"/>
        <v>598760.88927405805</v>
      </c>
      <c r="BB33" s="123">
        <f t="shared" si="46"/>
        <v>599694.60824949644</v>
      </c>
      <c r="BC33" s="123">
        <f t="shared" si="47"/>
        <v>600629.96179636265</v>
      </c>
      <c r="BD33" s="123">
        <f t="shared" si="48"/>
        <v>601566.95289952657</v>
      </c>
      <c r="BE33" s="123">
        <f t="shared" si="49"/>
        <v>602505.58454933832</v>
      </c>
      <c r="BF33" s="123">
        <f t="shared" si="50"/>
        <v>603445.85974164039</v>
      </c>
      <c r="BG33" s="123">
        <f t="shared" si="51"/>
        <v>604387.78147777903</v>
      </c>
      <c r="BH33" s="123">
        <f t="shared" si="52"/>
        <v>605331.35276461113</v>
      </c>
      <c r="BI33" s="123">
        <f t="shared" si="53"/>
        <v>606276.57661451842</v>
      </c>
      <c r="BJ33" s="123">
        <f t="shared" si="54"/>
        <v>607223.45604541339</v>
      </c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</row>
    <row r="34" spans="2:82" ht="15.75" customHeight="1">
      <c r="B34" s="117">
        <f t="shared" si="55"/>
        <v>56</v>
      </c>
      <c r="C34" s="117">
        <f t="shared" si="56"/>
        <v>27</v>
      </c>
      <c r="D34" s="123">
        <f t="shared" si="9"/>
        <v>623463.58563428815</v>
      </c>
      <c r="E34" s="123">
        <f t="shared" si="10"/>
        <v>1118399.5342131816</v>
      </c>
      <c r="F34" s="123">
        <f t="shared" si="11"/>
        <v>1118399.5342131816</v>
      </c>
      <c r="G34" s="123">
        <f>IFERROR(12*INDEX(D_Prem_Table[Monthly_premium], MATCH($B34&amp;";"&amp;adv.gender&amp;";"&amp;adv.smoker&amp;";"&amp;"人壽保", D_Prem_Table[Lookup key], 0)) * adv.SA * INDEX(S_Currency[rate], MATCH(adv.currency, S_Currency[currency], 0)), "")</f>
        <v>3416.32512</v>
      </c>
      <c r="H34" s="123">
        <f>IF(AND($C34&lt;=adv.payment_period, $C34&lt;=84), adv.premium * INDEX(S_Currency[rate], MATCH(adv.currency, S_Currency[currency], 0)), 0)</f>
        <v>0</v>
      </c>
      <c r="I34" s="123">
        <f t="shared" si="2"/>
        <v>-3416.32512</v>
      </c>
      <c r="J34" s="123">
        <f t="shared" si="3"/>
        <v>-3416.32512</v>
      </c>
      <c r="K34" s="123">
        <f t="shared" si="57"/>
        <v>350006.28249599994</v>
      </c>
      <c r="L34" s="123"/>
      <c r="M34" s="158" t="str">
        <f>IFERROR(INDEX(進階!$C$143:$C$156, MATCH(INDEX(S_PolicyYear[attained_age_or_policy_year], MATCH(C34, S_PolicyYear[policy_year], 0)), 進階!$B$143:$B$156, 0)), "not available")</f>
        <v>not available</v>
      </c>
      <c r="N34" s="123"/>
      <c r="O34" s="123"/>
      <c r="P34" s="123">
        <f t="shared" si="12"/>
        <v>350006.28249599994</v>
      </c>
      <c r="Q34" s="123">
        <f t="shared" si="13"/>
        <v>409619.45847427461</v>
      </c>
      <c r="R34" s="123">
        <f t="shared" si="14"/>
        <v>480910.89940788684</v>
      </c>
      <c r="S34" s="123">
        <f t="shared" si="15"/>
        <v>566318.83793383394</v>
      </c>
      <c r="T34" s="123">
        <f t="shared" si="16"/>
        <v>668798.23297252413</v>
      </c>
      <c r="U34" s="123">
        <f t="shared" si="17"/>
        <v>791929.08654533268</v>
      </c>
      <c r="V34" s="123">
        <f t="shared" si="18"/>
        <v>940046.88621577772</v>
      </c>
      <c r="W34" s="123">
        <f t="shared" si="19"/>
        <v>1118399.5342131816</v>
      </c>
      <c r="X34" s="123">
        <f t="shared" si="20"/>
        <v>1333335.9477549486</v>
      </c>
      <c r="Y34" s="123">
        <f t="shared" si="21"/>
        <v>1592532.4866209894</v>
      </c>
      <c r="Z34" s="123">
        <f t="shared" si="22"/>
        <v>1905264.5088819612</v>
      </c>
      <c r="AA34" s="123">
        <f t="shared" si="23"/>
        <v>2282731.7031261008</v>
      </c>
      <c r="AB34" s="123">
        <f t="shared" si="24"/>
        <v>2738447.4295165418</v>
      </c>
      <c r="AC34" s="123">
        <f t="shared" si="25"/>
        <v>3288704.1618532268</v>
      </c>
      <c r="AD34" s="123">
        <f t="shared" si="26"/>
        <v>3953129.3039790178</v>
      </c>
      <c r="AE34" s="123">
        <f t="shared" si="27"/>
        <v>4755348.208886452</v>
      </c>
      <c r="AF34" s="123">
        <f t="shared" si="28"/>
        <v>5723774.2183710355</v>
      </c>
      <c r="AG34" s="123">
        <f t="shared" si="29"/>
        <v>6892549.034912142</v>
      </c>
      <c r="AH34" s="123">
        <f t="shared" si="30"/>
        <v>8302660.8161108028</v>
      </c>
      <c r="AI34" s="123">
        <f t="shared" si="31"/>
        <v>10003272.138018578</v>
      </c>
      <c r="AJ34" s="123">
        <f t="shared" si="32"/>
        <v>12053295.513397513</v>
      </c>
      <c r="AK34" s="123"/>
      <c r="AL34" s="123"/>
      <c r="AM34" s="123">
        <f t="shared" si="33"/>
        <v>566318.83793383394</v>
      </c>
      <c r="AN34" s="123">
        <f t="shared" si="34"/>
        <v>575744.78200326173</v>
      </c>
      <c r="AO34" s="123">
        <f t="shared" si="35"/>
        <v>585344.19662658032</v>
      </c>
      <c r="AP34" s="123">
        <f t="shared" si="36"/>
        <v>595120.41437045846</v>
      </c>
      <c r="AQ34" s="123">
        <f t="shared" si="37"/>
        <v>605076.83234843065</v>
      </c>
      <c r="AR34" s="123">
        <f t="shared" si="38"/>
        <v>615216.9134576295</v>
      </c>
      <c r="AS34" s="123">
        <f t="shared" si="39"/>
        <v>625544.18763872818</v>
      </c>
      <c r="AT34" s="123">
        <f t="shared" si="40"/>
        <v>636062.2531594449</v>
      </c>
      <c r="AU34" s="123">
        <f t="shared" si="41"/>
        <v>646774.77792210889</v>
      </c>
      <c r="AV34" s="123">
        <f t="shared" si="42"/>
        <v>657685.50079564832</v>
      </c>
      <c r="AW34" s="123">
        <f t="shared" si="43"/>
        <v>668798.23297252413</v>
      </c>
      <c r="AX34" s="123"/>
      <c r="AY34" s="123"/>
      <c r="AZ34" s="123">
        <f t="shared" si="44"/>
        <v>615216.9134576295</v>
      </c>
      <c r="BA34" s="123">
        <f t="shared" si="45"/>
        <v>616241.15835586539</v>
      </c>
      <c r="BB34" s="123">
        <f t="shared" si="46"/>
        <v>617267.27869565471</v>
      </c>
      <c r="BC34" s="123">
        <f t="shared" si="47"/>
        <v>618295.27805103827</v>
      </c>
      <c r="BD34" s="123">
        <f t="shared" si="48"/>
        <v>619325.16000292182</v>
      </c>
      <c r="BE34" s="123">
        <f t="shared" si="49"/>
        <v>620356.92813907983</v>
      </c>
      <c r="BF34" s="123">
        <f t="shared" si="50"/>
        <v>621390.58605417074</v>
      </c>
      <c r="BG34" s="123">
        <f t="shared" si="51"/>
        <v>622426.13734975178</v>
      </c>
      <c r="BH34" s="123">
        <f t="shared" si="52"/>
        <v>623463.58563428815</v>
      </c>
      <c r="BI34" s="123">
        <f t="shared" si="53"/>
        <v>624502.93452317163</v>
      </c>
      <c r="BJ34" s="123">
        <f t="shared" si="54"/>
        <v>625544.18763872818</v>
      </c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</row>
    <row r="35" spans="2:82" ht="15.75" customHeight="1">
      <c r="B35" s="117">
        <f t="shared" si="55"/>
        <v>57</v>
      </c>
      <c r="C35" s="117">
        <f t="shared" si="56"/>
        <v>28</v>
      </c>
      <c r="D35" s="123">
        <f t="shared" si="9"/>
        <v>641764.94475578447</v>
      </c>
      <c r="E35" s="123">
        <f t="shared" si="10"/>
        <v>1192536.1771716245</v>
      </c>
      <c r="F35" s="123">
        <f t="shared" si="11"/>
        <v>1192536.1771716245</v>
      </c>
      <c r="G35" s="123">
        <f>IFERROR(12*INDEX(D_Prem_Table[Monthly_premium], MATCH($B35&amp;";"&amp;adv.gender&amp;";"&amp;adv.smoker&amp;";"&amp;"人壽保", D_Prem_Table[Lookup key], 0)) * adv.SA * INDEX(S_Currency[rate], MATCH(adv.currency, S_Currency[currency], 0)), "")</f>
        <v>3879.7424639999999</v>
      </c>
      <c r="H35" s="123">
        <f>IF(AND($C35&lt;=adv.payment_period, $C35&lt;=84), adv.premium * INDEX(S_Currency[rate], MATCH(adv.currency, S_Currency[currency], 0)), 0)</f>
        <v>0</v>
      </c>
      <c r="I35" s="123">
        <f t="shared" si="2"/>
        <v>-3879.7424639999999</v>
      </c>
      <c r="J35" s="123">
        <f t="shared" si="3"/>
        <v>-3879.7424639999999</v>
      </c>
      <c r="K35" s="123">
        <f t="shared" si="57"/>
        <v>346126.54003199993</v>
      </c>
      <c r="L35" s="123"/>
      <c r="M35" s="158" t="str">
        <f>IFERROR(INDEX(進階!$C$143:$C$156, MATCH(INDEX(S_PolicyYear[attained_age_or_policy_year], MATCH(C35, S_PolicyYear[policy_year], 0)), 進階!$B$143:$B$156, 0)), "not available")</f>
        <v>not available</v>
      </c>
      <c r="N35" s="123"/>
      <c r="O35" s="123"/>
      <c r="P35" s="123">
        <f t="shared" si="12"/>
        <v>346126.54003199993</v>
      </c>
      <c r="Q35" s="123">
        <f t="shared" si="13"/>
        <v>409797.11317037733</v>
      </c>
      <c r="R35" s="123">
        <f t="shared" si="14"/>
        <v>486571.78008276457</v>
      </c>
      <c r="S35" s="123">
        <f t="shared" si="15"/>
        <v>579312.26833392901</v>
      </c>
      <c r="T35" s="123">
        <f t="shared" si="16"/>
        <v>691515.23012886511</v>
      </c>
      <c r="U35" s="123">
        <f t="shared" si="17"/>
        <v>827451.81128539937</v>
      </c>
      <c r="V35" s="123">
        <f t="shared" si="18"/>
        <v>992337.17237688438</v>
      </c>
      <c r="W35" s="123">
        <f t="shared" si="19"/>
        <v>1192536.1771716245</v>
      </c>
      <c r="X35" s="123">
        <f t="shared" si="20"/>
        <v>1435812.7017142246</v>
      </c>
      <c r="Y35" s="123">
        <f t="shared" si="21"/>
        <v>1731631.4911311187</v>
      </c>
      <c r="Z35" s="123">
        <f t="shared" si="22"/>
        <v>2091523.2430597576</v>
      </c>
      <c r="AA35" s="123">
        <f t="shared" si="23"/>
        <v>2529525.6763349324</v>
      </c>
      <c r="AB35" s="123">
        <f t="shared" si="24"/>
        <v>3062715.809498847</v>
      </c>
      <c r="AC35" s="123">
        <f t="shared" si="25"/>
        <v>3711851.5939098261</v>
      </c>
      <c r="AD35" s="123">
        <f t="shared" si="26"/>
        <v>4502144.5001271209</v>
      </c>
      <c r="AE35" s="123">
        <f t="shared" si="27"/>
        <v>5464188.7363858186</v>
      </c>
      <c r="AF35" s="123">
        <f t="shared" si="28"/>
        <v>6635077.5920521608</v>
      </c>
      <c r="AG35" s="123">
        <f t="shared" si="29"/>
        <v>8059743.072164325</v>
      </c>
      <c r="AH35" s="123">
        <f t="shared" si="30"/>
        <v>9792561.6669032257</v>
      </c>
      <c r="AI35" s="123">
        <f t="shared" si="31"/>
        <v>11899276.950709946</v>
      </c>
      <c r="AJ35" s="123">
        <f t="shared" si="32"/>
        <v>14459298.925120214</v>
      </c>
      <c r="AK35" s="123"/>
      <c r="AL35" s="123"/>
      <c r="AM35" s="123">
        <f t="shared" si="33"/>
        <v>579312.26833392901</v>
      </c>
      <c r="AN35" s="123">
        <f t="shared" si="34"/>
        <v>589592.8557649788</v>
      </c>
      <c r="AO35" s="123">
        <f t="shared" si="35"/>
        <v>600071.31669578294</v>
      </c>
      <c r="AP35" s="123">
        <f t="shared" si="36"/>
        <v>610751.61407937156</v>
      </c>
      <c r="AQ35" s="123">
        <f t="shared" si="37"/>
        <v>621637.79094050126</v>
      </c>
      <c r="AR35" s="123">
        <f t="shared" si="38"/>
        <v>632733.97197840642</v>
      </c>
      <c r="AS35" s="123">
        <f t="shared" si="39"/>
        <v>644044.3652010184</v>
      </c>
      <c r="AT35" s="123">
        <f t="shared" si="40"/>
        <v>655573.26359117625</v>
      </c>
      <c r="AU35" s="123">
        <f t="shared" si="41"/>
        <v>667325.04680551705</v>
      </c>
      <c r="AV35" s="123">
        <f t="shared" si="42"/>
        <v>679304.18290658249</v>
      </c>
      <c r="AW35" s="123">
        <f t="shared" si="43"/>
        <v>691515.23012886511</v>
      </c>
      <c r="AX35" s="123"/>
      <c r="AY35" s="123"/>
      <c r="AZ35" s="123">
        <f t="shared" si="44"/>
        <v>632733.97197840642</v>
      </c>
      <c r="BA35" s="123">
        <f t="shared" si="45"/>
        <v>633855.30158966978</v>
      </c>
      <c r="BB35" s="123">
        <f t="shared" si="46"/>
        <v>634978.77750700898</v>
      </c>
      <c r="BC35" s="123">
        <f t="shared" si="47"/>
        <v>636104.40399326081</v>
      </c>
      <c r="BD35" s="123">
        <f t="shared" si="48"/>
        <v>637232.1853197997</v>
      </c>
      <c r="BE35" s="123">
        <f t="shared" si="49"/>
        <v>638362.12576654518</v>
      </c>
      <c r="BF35" s="123">
        <f t="shared" si="50"/>
        <v>639494.2296219808</v>
      </c>
      <c r="BG35" s="123">
        <f t="shared" si="51"/>
        <v>640628.50118317315</v>
      </c>
      <c r="BH35" s="123">
        <f t="shared" si="52"/>
        <v>641764.94475578447</v>
      </c>
      <c r="BI35" s="123">
        <f t="shared" si="53"/>
        <v>642903.56465409591</v>
      </c>
      <c r="BJ35" s="123">
        <f t="shared" si="54"/>
        <v>644044.3652010184</v>
      </c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</row>
    <row r="36" spans="2:82" ht="15.75" customHeight="1">
      <c r="B36" s="117">
        <f t="shared" si="55"/>
        <v>58</v>
      </c>
      <c r="C36" s="117">
        <f t="shared" si="56"/>
        <v>29</v>
      </c>
      <c r="D36" s="123">
        <f t="shared" si="9"/>
        <v>660179.80857709434</v>
      </c>
      <c r="E36" s="123">
        <f t="shared" si="10"/>
        <v>1271302.8158827582</v>
      </c>
      <c r="F36" s="123">
        <f t="shared" si="11"/>
        <v>1271302.8158827582</v>
      </c>
      <c r="G36" s="123">
        <f>IFERROR(12*INDEX(D_Prem_Table[Monthly_premium], MATCH($B36&amp;";"&amp;adv.gender&amp;";"&amp;adv.smoker&amp;";"&amp;"人壽保", D_Prem_Table[Lookup key], 0)) * adv.SA * INDEX(S_Currency[rate], MATCH(adv.currency, S_Currency[currency], 0)), "")</f>
        <v>4402.7043840000006</v>
      </c>
      <c r="H36" s="123">
        <f>IF(AND($C36&lt;=adv.payment_period, $C36&lt;=84), adv.premium * INDEX(S_Currency[rate], MATCH(adv.currency, S_Currency[currency], 0)), 0)</f>
        <v>0</v>
      </c>
      <c r="I36" s="123">
        <f t="shared" si="2"/>
        <v>-4402.7043840000006</v>
      </c>
      <c r="J36" s="123">
        <f t="shared" si="3"/>
        <v>-4402.7043840000006</v>
      </c>
      <c r="K36" s="123">
        <f t="shared" si="57"/>
        <v>341723.83564799995</v>
      </c>
      <c r="L36" s="123"/>
      <c r="M36" s="158" t="str">
        <f>IFERROR(INDEX(進階!$C$143:$C$156, MATCH(INDEX(S_PolicyYear[attained_age_or_policy_year], MATCH(C36, S_PolicyYear[policy_year], 0)), 進階!$B$143:$B$156, 0)), "not available")</f>
        <v>not available</v>
      </c>
      <c r="N36" s="123"/>
      <c r="O36" s="123"/>
      <c r="P36" s="123">
        <f t="shared" si="12"/>
        <v>341723.83564799995</v>
      </c>
      <c r="Q36" s="123">
        <f t="shared" si="13"/>
        <v>409448.35287424113</v>
      </c>
      <c r="R36" s="123">
        <f t="shared" si="14"/>
        <v>491812.45721273992</v>
      </c>
      <c r="S36" s="123">
        <f t="shared" si="15"/>
        <v>592156.85086842685</v>
      </c>
      <c r="T36" s="123">
        <f t="shared" si="16"/>
        <v>714597.02677465964</v>
      </c>
      <c r="U36" s="123">
        <f t="shared" si="17"/>
        <v>864201.56224646932</v>
      </c>
      <c r="V36" s="123">
        <f t="shared" si="18"/>
        <v>1047210.5360724574</v>
      </c>
      <c r="W36" s="123">
        <f t="shared" si="19"/>
        <v>1271302.8158827582</v>
      </c>
      <c r="X36" s="123">
        <f t="shared" si="20"/>
        <v>1545922.7971166426</v>
      </c>
      <c r="Y36" s="123">
        <f t="shared" si="21"/>
        <v>1882679.3775543596</v>
      </c>
      <c r="Z36" s="123">
        <f t="shared" si="22"/>
        <v>2295832.5925433333</v>
      </c>
      <c r="AA36" s="123">
        <f t="shared" si="23"/>
        <v>2802886.498865535</v>
      </c>
      <c r="AB36" s="123">
        <f t="shared" si="24"/>
        <v>3425310.6777286287</v>
      </c>
      <c r="AC36" s="123">
        <f t="shared" si="25"/>
        <v>4189417.245164183</v>
      </c>
      <c r="AD36" s="123">
        <f t="shared" si="26"/>
        <v>5127425.6471471582</v>
      </c>
      <c r="AE36" s="123">
        <f t="shared" si="27"/>
        <v>6278753.9368020911</v>
      </c>
      <c r="AF36" s="123">
        <f t="shared" si="28"/>
        <v>7691582.8696950655</v>
      </c>
      <c r="AG36" s="123">
        <f t="shared" si="29"/>
        <v>9424748.2303029802</v>
      </c>
      <c r="AH36" s="123">
        <f t="shared" si="30"/>
        <v>11550027.575772686</v>
      </c>
      <c r="AI36" s="123">
        <f t="shared" si="31"/>
        <v>14154900.353127876</v>
      </c>
      <c r="AJ36" s="123">
        <f t="shared" si="32"/>
        <v>17345875.464883458</v>
      </c>
      <c r="AK36" s="123"/>
      <c r="AL36" s="123"/>
      <c r="AM36" s="123">
        <f t="shared" si="33"/>
        <v>592156.85086842685</v>
      </c>
      <c r="AN36" s="123">
        <f t="shared" si="34"/>
        <v>603331.04607378901</v>
      </c>
      <c r="AO36" s="123">
        <f t="shared" si="35"/>
        <v>614730.00790575997</v>
      </c>
      <c r="AP36" s="123">
        <f t="shared" si="36"/>
        <v>626358.42371531879</v>
      </c>
      <c r="AQ36" s="123">
        <f t="shared" si="37"/>
        <v>638221.07949942222</v>
      </c>
      <c r="AR36" s="123">
        <f t="shared" si="38"/>
        <v>650322.8619602106</v>
      </c>
      <c r="AS36" s="123">
        <f t="shared" si="39"/>
        <v>662668.76060643105</v>
      </c>
      <c r="AT36" s="123">
        <f t="shared" si="40"/>
        <v>675263.86989784171</v>
      </c>
      <c r="AU36" s="123">
        <f t="shared" si="41"/>
        <v>688113.39143353468</v>
      </c>
      <c r="AV36" s="123">
        <f t="shared" si="42"/>
        <v>701222.63618496316</v>
      </c>
      <c r="AW36" s="123">
        <f t="shared" si="43"/>
        <v>714597.02677465964</v>
      </c>
      <c r="AX36" s="123"/>
      <c r="AY36" s="123"/>
      <c r="AZ36" s="123">
        <f t="shared" si="44"/>
        <v>650322.8619602106</v>
      </c>
      <c r="BA36" s="123">
        <f t="shared" si="45"/>
        <v>651546.38336758874</v>
      </c>
      <c r="BB36" s="123">
        <f t="shared" si="46"/>
        <v>652772.35089693894</v>
      </c>
      <c r="BC36" s="123">
        <f t="shared" si="47"/>
        <v>654000.76960546779</v>
      </c>
      <c r="BD36" s="123">
        <f t="shared" si="48"/>
        <v>655231.64456092706</v>
      </c>
      <c r="BE36" s="123">
        <f t="shared" si="49"/>
        <v>656464.9808416256</v>
      </c>
      <c r="BF36" s="123">
        <f t="shared" si="50"/>
        <v>657700.78353645292</v>
      </c>
      <c r="BG36" s="123">
        <f t="shared" si="51"/>
        <v>658939.05774490361</v>
      </c>
      <c r="BH36" s="123">
        <f t="shared" si="52"/>
        <v>660179.80857709434</v>
      </c>
      <c r="BI36" s="123">
        <f t="shared" si="53"/>
        <v>661423.04115379229</v>
      </c>
      <c r="BJ36" s="123">
        <f t="shared" si="54"/>
        <v>662668.76060643105</v>
      </c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</row>
    <row r="37" spans="2:82" ht="15.75" customHeight="1">
      <c r="B37" s="117">
        <f t="shared" si="55"/>
        <v>59</v>
      </c>
      <c r="C37" s="117">
        <f t="shared" si="56"/>
        <v>30</v>
      </c>
      <c r="D37" s="123">
        <f t="shared" si="9"/>
        <v>678644.73172970954</v>
      </c>
      <c r="E37" s="123">
        <f t="shared" si="10"/>
        <v>1354953.8122086313</v>
      </c>
      <c r="F37" s="123">
        <f t="shared" si="11"/>
        <v>1354953.8122086313</v>
      </c>
      <c r="G37" s="123">
        <f>IFERROR(12*INDEX(D_Prem_Table[Monthly_premium], MATCH($B37&amp;";"&amp;adv.gender&amp;";"&amp;adv.smoker&amp;";"&amp;"人壽保", D_Prem_Table[Lookup key], 0)) * adv.SA * INDEX(S_Currency[rate], MATCH(adv.currency, S_Currency[currency], 0)), "")</f>
        <v>4990.841856</v>
      </c>
      <c r="H37" s="123">
        <f>IF(AND($C37&lt;=adv.payment_period, $C37&lt;=84), adv.premium * INDEX(S_Currency[rate], MATCH(adv.currency, S_Currency[currency], 0)), 0)</f>
        <v>0</v>
      </c>
      <c r="I37" s="123">
        <f t="shared" si="2"/>
        <v>-4990.841856</v>
      </c>
      <c r="J37" s="123">
        <f t="shared" si="3"/>
        <v>-4990.841856</v>
      </c>
      <c r="K37" s="123">
        <f t="shared" si="57"/>
        <v>336732.99379199994</v>
      </c>
      <c r="L37" s="123"/>
      <c r="M37" s="158">
        <f>IFERROR(INDEX(進階!$C$143:$C$156, MATCH(INDEX(S_PolicyYear[attained_age_or_policy_year], MATCH(C37, S_PolicyYear[policy_year], 0)), 進階!$B$143:$B$156, 0)), "not available")</f>
        <v>655267.86</v>
      </c>
      <c r="N37" s="123"/>
      <c r="O37" s="123"/>
      <c r="P37" s="123">
        <f t="shared" si="12"/>
        <v>336732.99379199994</v>
      </c>
      <c r="Q37" s="123">
        <f t="shared" si="13"/>
        <v>408502.08612842351</v>
      </c>
      <c r="R37" s="123">
        <f t="shared" si="14"/>
        <v>496558.04766387469</v>
      </c>
      <c r="S37" s="123">
        <f t="shared" si="15"/>
        <v>604780.98928279965</v>
      </c>
      <c r="T37" s="123">
        <f t="shared" si="16"/>
        <v>737990.43231540604</v>
      </c>
      <c r="U37" s="123">
        <f t="shared" si="17"/>
        <v>902171.25640999281</v>
      </c>
      <c r="V37" s="123">
        <f t="shared" si="18"/>
        <v>1104752.875869445</v>
      </c>
      <c r="W37" s="123">
        <f t="shared" si="19"/>
        <v>1354953.8122086313</v>
      </c>
      <c r="X37" s="123">
        <f t="shared" si="20"/>
        <v>1664206.5116814941</v>
      </c>
      <c r="Y37" s="123">
        <f t="shared" si="21"/>
        <v>2046680.5039112121</v>
      </c>
      <c r="Z37" s="123">
        <f t="shared" si="22"/>
        <v>2519925.925756067</v>
      </c>
      <c r="AA37" s="123">
        <f t="shared" si="23"/>
        <v>3105664.1792805842</v>
      </c>
      <c r="AB37" s="123">
        <f t="shared" si="24"/>
        <v>3830758.2161773443</v>
      </c>
      <c r="AC37" s="123">
        <f t="shared" si="25"/>
        <v>4728401.8357382463</v>
      </c>
      <c r="AD37" s="123">
        <f t="shared" si="26"/>
        <v>5839575.6780319214</v>
      </c>
      <c r="AE37" s="123">
        <f t="shared" si="27"/>
        <v>7214827.5591880046</v>
      </c>
      <c r="AF37" s="123">
        <f t="shared" si="28"/>
        <v>8916446.7522933148</v>
      </c>
      <c r="AG37" s="123">
        <f t="shared" si="29"/>
        <v>11021116.144482967</v>
      </c>
      <c r="AH37" s="123">
        <f t="shared" si="30"/>
        <v>13623143.346021689</v>
      </c>
      <c r="AI37" s="123">
        <f t="shared" si="31"/>
        <v>16838392.318413533</v>
      </c>
      <c r="AJ37" s="123">
        <f t="shared" si="32"/>
        <v>20809061.547632951</v>
      </c>
      <c r="AK37" s="123"/>
      <c r="AL37" s="123"/>
      <c r="AM37" s="123">
        <f t="shared" si="33"/>
        <v>604780.98928279965</v>
      </c>
      <c r="AN37" s="123">
        <f t="shared" si="34"/>
        <v>616888.75054854038</v>
      </c>
      <c r="AO37" s="123">
        <f t="shared" si="35"/>
        <v>629250.81936335226</v>
      </c>
      <c r="AP37" s="123">
        <f t="shared" si="36"/>
        <v>641872.71206067619</v>
      </c>
      <c r="AQ37" s="123">
        <f t="shared" si="37"/>
        <v>654760.06572329858</v>
      </c>
      <c r="AR37" s="123">
        <f t="shared" si="38"/>
        <v>667918.64080785785</v>
      </c>
      <c r="AS37" s="123">
        <f t="shared" si="39"/>
        <v>681354.32382544654</v>
      </c>
      <c r="AT37" s="123">
        <f t="shared" si="40"/>
        <v>695073.13007938978</v>
      </c>
      <c r="AU37" s="123">
        <f t="shared" si="41"/>
        <v>709081.20646148105</v>
      </c>
      <c r="AV37" s="123">
        <f t="shared" si="42"/>
        <v>723384.83430779271</v>
      </c>
      <c r="AW37" s="123">
        <f t="shared" si="43"/>
        <v>737990.43231540604</v>
      </c>
      <c r="AX37" s="123"/>
      <c r="AY37" s="123"/>
      <c r="AZ37" s="123">
        <f t="shared" si="44"/>
        <v>667918.64080785785</v>
      </c>
      <c r="BA37" s="123">
        <f t="shared" si="45"/>
        <v>669249.64101864549</v>
      </c>
      <c r="BB37" s="123">
        <f t="shared" si="46"/>
        <v>670583.41815918009</v>
      </c>
      <c r="BC37" s="123">
        <f t="shared" si="47"/>
        <v>671919.9781990241</v>
      </c>
      <c r="BD37" s="123">
        <f t="shared" si="48"/>
        <v>673259.32712068153</v>
      </c>
      <c r="BE37" s="123">
        <f t="shared" si="49"/>
        <v>674601.47091961536</v>
      </c>
      <c r="BF37" s="123">
        <f t="shared" si="50"/>
        <v>675946.41560427705</v>
      </c>
      <c r="BG37" s="123">
        <f t="shared" si="51"/>
        <v>677294.16719613748</v>
      </c>
      <c r="BH37" s="123">
        <f t="shared" si="52"/>
        <v>678644.73172970954</v>
      </c>
      <c r="BI37" s="123">
        <f t="shared" si="53"/>
        <v>679998.11525258305</v>
      </c>
      <c r="BJ37" s="123">
        <f t="shared" si="54"/>
        <v>681354.32382544654</v>
      </c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</row>
    <row r="38" spans="2:82" ht="15.75" customHeight="1">
      <c r="B38" s="117">
        <f t="shared" si="55"/>
        <v>60</v>
      </c>
      <c r="C38" s="117">
        <f t="shared" si="56"/>
        <v>31</v>
      </c>
      <c r="D38" s="123">
        <f t="shared" si="9"/>
        <v>697087.54445035639</v>
      </c>
      <c r="E38" s="123">
        <f t="shared" si="10"/>
        <v>1443754.6672245157</v>
      </c>
      <c r="F38" s="123">
        <f t="shared" si="11"/>
        <v>1443754.6672245157</v>
      </c>
      <c r="G38" s="123">
        <f>IFERROR(12*INDEX(D_Prem_Table[Monthly_premium], MATCH($B38&amp;";"&amp;adv.gender&amp;";"&amp;adv.smoker&amp;";"&amp;"人壽保", D_Prem_Table[Lookup key], 0)) * adv.SA * INDEX(S_Currency[rate], MATCH(adv.currency, S_Currency[currency], 0)), "")</f>
        <v>5650.3848959999996</v>
      </c>
      <c r="H38" s="123">
        <f>IF(AND($C38&lt;=adv.payment_period, $C38&lt;=84), adv.premium * INDEX(S_Currency[rate], MATCH(adv.currency, S_Currency[currency], 0)), 0)</f>
        <v>0</v>
      </c>
      <c r="I38" s="123">
        <f t="shared" si="2"/>
        <v>-5650.3848959999996</v>
      </c>
      <c r="J38" s="123">
        <f t="shared" si="3"/>
        <v>-5650.3848959999996</v>
      </c>
      <c r="K38" s="123">
        <f t="shared" si="57"/>
        <v>331082.60889599996</v>
      </c>
      <c r="L38" s="123"/>
      <c r="M38" s="158" t="str">
        <f>IFERROR(INDEX(進階!$C$143:$C$156, MATCH(INDEX(S_PolicyYear[attained_age_or_policy_year], MATCH(C38, S_PolicyYear[policy_year], 0)), 進階!$B$143:$B$156, 0)), "not available")</f>
        <v>not available</v>
      </c>
      <c r="N38" s="123"/>
      <c r="O38" s="123"/>
      <c r="P38" s="123">
        <f t="shared" si="12"/>
        <v>331082.60889599996</v>
      </c>
      <c r="Q38" s="123">
        <f t="shared" si="13"/>
        <v>406880.21824474778</v>
      </c>
      <c r="R38" s="123">
        <f t="shared" si="14"/>
        <v>500725.81602323224</v>
      </c>
      <c r="S38" s="123">
        <f t="shared" si="15"/>
        <v>617104.5225184036</v>
      </c>
      <c r="T38" s="123">
        <f t="shared" si="16"/>
        <v>761633.64931618224</v>
      </c>
      <c r="U38" s="123">
        <f t="shared" si="17"/>
        <v>941346.91508969245</v>
      </c>
      <c r="V38" s="123">
        <f t="shared" si="18"/>
        <v>1165048.6404318518</v>
      </c>
      <c r="W38" s="123">
        <f t="shared" si="19"/>
        <v>1443754.6672245157</v>
      </c>
      <c r="X38" s="123">
        <f t="shared" si="20"/>
        <v>1791240.6169283339</v>
      </c>
      <c r="Y38" s="123">
        <f t="shared" si="21"/>
        <v>2224722.8297265815</v>
      </c>
      <c r="Z38" s="123">
        <f t="shared" si="22"/>
        <v>2765703.0949460738</v>
      </c>
      <c r="AA38" s="123">
        <f t="shared" si="23"/>
        <v>3441015.3117668889</v>
      </c>
      <c r="AB38" s="123">
        <f t="shared" si="24"/>
        <v>4284120.7710351059</v>
      </c>
      <c r="AC38" s="123">
        <f t="shared" si="25"/>
        <v>5336709.1394517375</v>
      </c>
      <c r="AD38" s="123">
        <f t="shared" si="26"/>
        <v>6650674.8341749515</v>
      </c>
      <c r="AE38" s="123">
        <f t="shared" si="27"/>
        <v>8290553.7504358049</v>
      </c>
      <c r="AF38" s="123">
        <f t="shared" si="28"/>
        <v>10336523.786180884</v>
      </c>
      <c r="AG38" s="123">
        <f t="shared" si="29"/>
        <v>12888094.938716749</v>
      </c>
      <c r="AH38" s="123">
        <f t="shared" si="30"/>
        <v>16068641.694128312</v>
      </c>
      <c r="AI38" s="123">
        <f t="shared" si="31"/>
        <v>20030962.900885865</v>
      </c>
      <c r="AJ38" s="123">
        <f t="shared" si="32"/>
        <v>24964093.395284344</v>
      </c>
      <c r="AK38" s="123"/>
      <c r="AL38" s="123"/>
      <c r="AM38" s="123">
        <f t="shared" si="33"/>
        <v>617104.5225184036</v>
      </c>
      <c r="AN38" s="123">
        <f t="shared" si="34"/>
        <v>630186.75498776906</v>
      </c>
      <c r="AO38" s="123">
        <f t="shared" si="35"/>
        <v>643555.64837030752</v>
      </c>
      <c r="AP38" s="123">
        <f t="shared" si="36"/>
        <v>657217.6639611104</v>
      </c>
      <c r="AQ38" s="123">
        <f t="shared" si="37"/>
        <v>671179.40997542674</v>
      </c>
      <c r="AR38" s="123">
        <f t="shared" si="38"/>
        <v>685447.64486877283</v>
      </c>
      <c r="AS38" s="123">
        <f t="shared" si="39"/>
        <v>700029.28073090664</v>
      </c>
      <c r="AT38" s="123">
        <f t="shared" si="40"/>
        <v>714931.38675517507</v>
      </c>
      <c r="AU38" s="123">
        <f t="shared" si="41"/>
        <v>730161.19278496935</v>
      </c>
      <c r="AV38" s="123">
        <f t="shared" si="42"/>
        <v>745726.0929388525</v>
      </c>
      <c r="AW38" s="123">
        <f t="shared" si="43"/>
        <v>761633.64931618224</v>
      </c>
      <c r="AX38" s="123"/>
      <c r="AY38" s="123"/>
      <c r="AZ38" s="123">
        <f t="shared" si="44"/>
        <v>685447.64486877283</v>
      </c>
      <c r="BA38" s="123">
        <f t="shared" si="45"/>
        <v>686891.59001255024</v>
      </c>
      <c r="BB38" s="123">
        <f t="shared" si="46"/>
        <v>688338.67603404413</v>
      </c>
      <c r="BC38" s="123">
        <f t="shared" si="47"/>
        <v>689788.90994662093</v>
      </c>
      <c r="BD38" s="123">
        <f t="shared" si="48"/>
        <v>691242.29877943534</v>
      </c>
      <c r="BE38" s="123">
        <f t="shared" si="49"/>
        <v>692698.84957745369</v>
      </c>
      <c r="BF38" s="123">
        <f t="shared" si="50"/>
        <v>694158.56940149178</v>
      </c>
      <c r="BG38" s="123">
        <f t="shared" si="51"/>
        <v>695621.46532825241</v>
      </c>
      <c r="BH38" s="123">
        <f t="shared" si="52"/>
        <v>697087.54445035639</v>
      </c>
      <c r="BI38" s="123">
        <f t="shared" si="53"/>
        <v>698556.8138763844</v>
      </c>
      <c r="BJ38" s="123">
        <f t="shared" si="54"/>
        <v>700029.28073090664</v>
      </c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</row>
    <row r="39" spans="2:82" ht="15.75" customHeight="1">
      <c r="B39" s="117">
        <f t="shared" si="55"/>
        <v>61</v>
      </c>
      <c r="C39" s="117">
        <f t="shared" si="56"/>
        <v>32</v>
      </c>
      <c r="D39" s="123">
        <f t="shared" si="9"/>
        <v>715426.91615053674</v>
      </c>
      <c r="E39" s="123">
        <f t="shared" si="10"/>
        <v>1537982.672769272</v>
      </c>
      <c r="F39" s="123">
        <f t="shared" si="11"/>
        <v>1537982.672769272</v>
      </c>
      <c r="G39" s="123">
        <f>IFERROR(12*INDEX(D_Prem_Table[Monthly_premium], MATCH($B39&amp;";"&amp;adv.gender&amp;";"&amp;adv.smoker&amp;";"&amp;"人壽保", D_Prem_Table[Lookup key], 0)) * adv.SA * INDEX(S_Currency[rate], MATCH(adv.currency, S_Currency[currency], 0)), "")</f>
        <v>6387.6833280000001</v>
      </c>
      <c r="H39" s="123">
        <f>IF(AND($C39&lt;=adv.payment_period, $C39&lt;=84), adv.premium * INDEX(S_Currency[rate], MATCH(adv.currency, S_Currency[currency], 0)), 0)</f>
        <v>0</v>
      </c>
      <c r="I39" s="123">
        <f t="shared" si="2"/>
        <v>-6387.6833280000001</v>
      </c>
      <c r="J39" s="123">
        <f t="shared" si="3"/>
        <v>-6387.6833280000001</v>
      </c>
      <c r="K39" s="123">
        <f t="shared" si="57"/>
        <v>324694.92556799995</v>
      </c>
      <c r="L39" s="123"/>
      <c r="M39" s="158" t="str">
        <f>IFERROR(INDEX(進階!$C$143:$C$156, MATCH(INDEX(S_PolicyYear[attained_age_or_policy_year], MATCH(C39, S_PolicyYear[policy_year], 0)), 進階!$B$143:$B$156, 0)), "not available")</f>
        <v>not available</v>
      </c>
      <c r="N39" s="123"/>
      <c r="O39" s="123"/>
      <c r="P39" s="123">
        <f t="shared" si="12"/>
        <v>324694.92556799995</v>
      </c>
      <c r="Q39" s="123">
        <f t="shared" ref="Q39:Q70" si="58">IFERROR((Q38+$I39)*(1+Q$7),"")</f>
        <v>404497.46026591526</v>
      </c>
      <c r="R39" s="123">
        <f t="shared" ref="R39:R70" si="59">IFERROR((R38+$I39)*(1+R$7),"")</f>
        <v>504224.8953491369</v>
      </c>
      <c r="S39" s="123">
        <f t="shared" ref="S39:S70" si="60">IFERROR((S38+$I39)*(1+S$7),"")</f>
        <v>629038.34436611575</v>
      </c>
      <c r="T39" s="123">
        <f t="shared" ref="T39:T70" si="61">IFERROR((T38+$I39)*(1+T$7),"")</f>
        <v>785455.80462770956</v>
      </c>
      <c r="U39" s="123">
        <f t="shared" ref="U39:U70" si="62">IFERROR((U38+$I39)*(1+U$7),"")</f>
        <v>981707.19334977714</v>
      </c>
      <c r="V39" s="123">
        <f t="shared" ref="V39:V70" si="63">IFERROR((V38+$I39)*(1+V$7),"")</f>
        <v>1228180.614530083</v>
      </c>
      <c r="W39" s="123">
        <f t="shared" ref="W39:W70" si="64">IFERROR((W38+$I39)*(1+W$7),"")</f>
        <v>1537982.672769272</v>
      </c>
      <c r="X39" s="123">
        <f t="shared" ref="X39:X70" si="65">IFERROR((X38+$I39)*(1+X$7),"")</f>
        <v>1927641.1682883608</v>
      </c>
      <c r="Y39" s="123">
        <f t="shared" ref="Y39:Y70" si="66">IFERROR((Y38+$I39)*(1+Y$7),"")</f>
        <v>2417985.3095744541</v>
      </c>
      <c r="Z39" s="123">
        <f t="shared" ref="Z39:Z70" si="67">IFERROR((Z38+$I39)*(1+Z$7),"")</f>
        <v>3035246.9527798817</v>
      </c>
      <c r="AA39" s="123">
        <f t="shared" ref="AA39:AA70" si="68">IFERROR((AA38+$I39)*(1+AA$7),"")</f>
        <v>3812436.667567167</v>
      </c>
      <c r="AB39" s="123">
        <f t="shared" ref="AB39:AB70" si="69">IFERROR((AB38+$I39)*(1+AB$7),"")</f>
        <v>4791061.0582319591</v>
      </c>
      <c r="AC39" s="123">
        <f t="shared" ref="AC39:AC70" si="70">IFERROR((AC38+$I39)*(1+AC$7),"")</f>
        <v>6023263.2454198226</v>
      </c>
      <c r="AD39" s="123">
        <f t="shared" ref="AD39:AD70" si="71">IFERROR((AD38+$I39)*(1+AD$7),"")</f>
        <v>7574487.3519655261</v>
      </c>
      <c r="AE39" s="123">
        <f t="shared" ref="AE39:AE70" si="72">IFERROR((AE38+$I39)*(1+AE$7),"")</f>
        <v>9526790.9771739747</v>
      </c>
      <c r="AF39" s="123">
        <f t="shared" ref="AF39:AF70" si="73">IFERROR((AF38+$I39)*(1+AF$7),"")</f>
        <v>11982957.879309343</v>
      </c>
      <c r="AG39" s="123">
        <f t="shared" ref="AG39:AG70" si="74">IFERROR((AG38+$I39)*(1+AG$7),"")</f>
        <v>15071597.488804834</v>
      </c>
      <c r="AH39" s="123">
        <f t="shared" ref="AH39:AH70" si="75">IFERROR((AH38+$I39)*(1+AH$7),"")</f>
        <v>18953459.732744366</v>
      </c>
      <c r="AI39" s="123">
        <f t="shared" ref="AI39:AI70" si="76">IFERROR((AI38+$I39)*(1+AI$7),"")</f>
        <v>23829244.508893859</v>
      </c>
      <c r="AJ39" s="123">
        <f t="shared" ref="AJ39:AJ70" si="77">IFERROR((AJ38+$I39)*(1+AJ$7),"")</f>
        <v>29949246.854347613</v>
      </c>
      <c r="AK39" s="123"/>
      <c r="AL39" s="123"/>
      <c r="AM39" s="123">
        <f t="shared" si="33"/>
        <v>629038.34436611575</v>
      </c>
      <c r="AN39" s="123">
        <f t="shared" si="34"/>
        <v>643136.84288122179</v>
      </c>
      <c r="AO39" s="123">
        <f t="shared" si="35"/>
        <v>657557.33992366132</v>
      </c>
      <c r="AP39" s="123">
        <f t="shared" si="36"/>
        <v>672307.36999400298</v>
      </c>
      <c r="AQ39" s="123">
        <f t="shared" si="37"/>
        <v>687394.64535343926</v>
      </c>
      <c r="AR39" s="123">
        <f t="shared" si="38"/>
        <v>702827.06019469979</v>
      </c>
      <c r="AS39" s="123">
        <f t="shared" si="39"/>
        <v>718612.69490941125</v>
      </c>
      <c r="AT39" s="123">
        <f t="shared" si="40"/>
        <v>734759.82045398047</v>
      </c>
      <c r="AU39" s="123">
        <f t="shared" si="41"/>
        <v>751276.90281633416</v>
      </c>
      <c r="AV39" s="123">
        <f t="shared" si="42"/>
        <v>768172.60758567567</v>
      </c>
      <c r="AW39" s="123">
        <f t="shared" si="43"/>
        <v>785455.80462770956</v>
      </c>
      <c r="AX39" s="123"/>
      <c r="AY39" s="123"/>
      <c r="AZ39" s="123">
        <f t="shared" si="44"/>
        <v>702827.06019469979</v>
      </c>
      <c r="BA39" s="123">
        <f t="shared" si="45"/>
        <v>704389.59380917787</v>
      </c>
      <c r="BB39" s="123">
        <f t="shared" si="46"/>
        <v>705955.66764929693</v>
      </c>
      <c r="BC39" s="123">
        <f t="shared" si="47"/>
        <v>707525.28991825832</v>
      </c>
      <c r="BD39" s="123">
        <f t="shared" si="48"/>
        <v>709098.46883841616</v>
      </c>
      <c r="BE39" s="123">
        <f t="shared" si="49"/>
        <v>710675.21265130932</v>
      </c>
      <c r="BF39" s="123">
        <f t="shared" si="50"/>
        <v>712255.52961770818</v>
      </c>
      <c r="BG39" s="123">
        <f t="shared" si="51"/>
        <v>713839.42801766144</v>
      </c>
      <c r="BH39" s="123">
        <f t="shared" si="52"/>
        <v>715426.91615053674</v>
      </c>
      <c r="BI39" s="123">
        <f t="shared" si="53"/>
        <v>717018.00233507145</v>
      </c>
      <c r="BJ39" s="123">
        <f t="shared" si="54"/>
        <v>718612.69490941125</v>
      </c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</row>
    <row r="40" spans="2:82" ht="15.75" customHeight="1">
      <c r="B40" s="117">
        <f t="shared" si="55"/>
        <v>62</v>
      </c>
      <c r="C40" s="117">
        <f t="shared" si="56"/>
        <v>33</v>
      </c>
      <c r="D40" s="123">
        <f t="shared" si="9"/>
        <v>733571.9033618588</v>
      </c>
      <c r="E40" s="123">
        <f t="shared" si="10"/>
        <v>1637927.6086042412</v>
      </c>
      <c r="F40" s="123">
        <f t="shared" si="11"/>
        <v>1637927.6086042412</v>
      </c>
      <c r="G40" s="123">
        <f>IFERROR(12*INDEX(D_Prem_Table[Monthly_premium], MATCH($B40&amp;";"&amp;adv.gender&amp;";"&amp;adv.smoker&amp;";"&amp;"人壽保", D_Prem_Table[Lookup key], 0)) * adv.SA * INDEX(S_Currency[rate], MATCH(adv.currency, S_Currency[currency], 0)), "")</f>
        <v>7209.2067839999991</v>
      </c>
      <c r="H40" s="123">
        <f>IF(AND($C40&lt;=adv.payment_period, $C40&lt;=84), adv.premium * INDEX(S_Currency[rate], MATCH(adv.currency, S_Currency[currency], 0)), 0)</f>
        <v>0</v>
      </c>
      <c r="I40" s="123">
        <f t="shared" ref="I40:I71" si="78">IF(C40&lt;=adv.policy_year,IFERROR(H40-G40,""),"")</f>
        <v>-7209.2067839999991</v>
      </c>
      <c r="J40" s="123">
        <f t="shared" si="3"/>
        <v>-7209.2067839999991</v>
      </c>
      <c r="K40" s="123">
        <f t="shared" si="57"/>
        <v>317485.71878399997</v>
      </c>
      <c r="L40" s="123"/>
      <c r="M40" s="158" t="str">
        <f>IFERROR(INDEX(進階!$C$143:$C$156, MATCH(INDEX(S_PolicyYear[attained_age_or_policy_year], MATCH(C40, S_PolicyYear[policy_year], 0)), 進階!$B$143:$B$156, 0)), "not available")</f>
        <v>not available</v>
      </c>
      <c r="N40" s="123"/>
      <c r="O40" s="123"/>
      <c r="P40" s="123">
        <f t="shared" ref="P40:P71" si="79">IFERROR((P39+$I40)*(1+P$7),"")</f>
        <v>317485.71878399997</v>
      </c>
      <c r="Q40" s="123">
        <f t="shared" si="58"/>
        <v>401261.13601673441</v>
      </c>
      <c r="R40" s="123">
        <f t="shared" si="59"/>
        <v>506956.00233643968</v>
      </c>
      <c r="S40" s="123">
        <f t="shared" si="60"/>
        <v>640484.01170957915</v>
      </c>
      <c r="T40" s="123">
        <f t="shared" si="61"/>
        <v>809376.46175745793</v>
      </c>
      <c r="U40" s="123">
        <f t="shared" si="62"/>
        <v>1023222.885894066</v>
      </c>
      <c r="V40" s="123">
        <f t="shared" si="63"/>
        <v>1294229.6922108482</v>
      </c>
      <c r="W40" s="123">
        <f t="shared" si="64"/>
        <v>1637927.6086042412</v>
      </c>
      <c r="X40" s="123">
        <f t="shared" si="65"/>
        <v>2074066.5184247098</v>
      </c>
      <c r="Y40" s="123">
        <f t="shared" si="66"/>
        <v>2627745.9520415948</v>
      </c>
      <c r="Z40" s="123">
        <f t="shared" si="67"/>
        <v>3330841.52059547</v>
      </c>
      <c r="AA40" s="123">
        <f t="shared" si="68"/>
        <v>4223802.4814693155</v>
      </c>
      <c r="AB40" s="123">
        <f t="shared" si="69"/>
        <v>5357914.0736217154</v>
      </c>
      <c r="AC40" s="123">
        <f t="shared" si="70"/>
        <v>6798141.0636584796</v>
      </c>
      <c r="AD40" s="123">
        <f t="shared" si="71"/>
        <v>8626697.0855069403</v>
      </c>
      <c r="AE40" s="123">
        <f t="shared" si="72"/>
        <v>10947519.03594847</v>
      </c>
      <c r="AF40" s="123">
        <f t="shared" si="73"/>
        <v>13891868.460129397</v>
      </c>
      <c r="AG40" s="123">
        <f t="shared" si="74"/>
        <v>17625334.289964374</v>
      </c>
      <c r="AH40" s="123">
        <f t="shared" si="75"/>
        <v>22356575.620633233</v>
      </c>
      <c r="AI40" s="123">
        <f t="shared" si="76"/>
        <v>28348222.009510733</v>
      </c>
      <c r="AJ40" s="123">
        <f t="shared" si="77"/>
        <v>35930445.177076332</v>
      </c>
      <c r="AK40" s="123"/>
      <c r="AL40" s="123"/>
      <c r="AM40" s="123">
        <f t="shared" si="33"/>
        <v>640484.01170957915</v>
      </c>
      <c r="AN40" s="123">
        <f t="shared" si="34"/>
        <v>655641.39281623554</v>
      </c>
      <c r="AO40" s="123">
        <f t="shared" si="35"/>
        <v>671159.27340013045</v>
      </c>
      <c r="AP40" s="123">
        <f t="shared" si="36"/>
        <v>687046.40259593294</v>
      </c>
      <c r="AQ40" s="123">
        <f t="shared" si="37"/>
        <v>703311.74348080019</v>
      </c>
      <c r="AR40" s="123">
        <f t="shared" si="38"/>
        <v>719964.4782800742</v>
      </c>
      <c r="AS40" s="123">
        <f t="shared" si="39"/>
        <v>737014.01369792607</v>
      </c>
      <c r="AT40" s="123">
        <f t="shared" si="40"/>
        <v>754469.9863757696</v>
      </c>
      <c r="AU40" s="123">
        <f t="shared" si="41"/>
        <v>772342.26848156285</v>
      </c>
      <c r="AV40" s="123">
        <f t="shared" si="42"/>
        <v>790640.9734329409</v>
      </c>
      <c r="AW40" s="123">
        <f t="shared" si="43"/>
        <v>809376.46175745793</v>
      </c>
      <c r="AX40" s="123"/>
      <c r="AY40" s="123"/>
      <c r="AZ40" s="123">
        <f t="shared" si="44"/>
        <v>719964.4782800742</v>
      </c>
      <c r="BA40" s="123">
        <f t="shared" si="45"/>
        <v>721651.41860976152</v>
      </c>
      <c r="BB40" s="123">
        <f t="shared" si="46"/>
        <v>723342.3362877554</v>
      </c>
      <c r="BC40" s="123">
        <f t="shared" si="47"/>
        <v>725037.24086889764</v>
      </c>
      <c r="BD40" s="123">
        <f t="shared" si="48"/>
        <v>726736.14193114254</v>
      </c>
      <c r="BE40" s="123">
        <f t="shared" si="49"/>
        <v>728439.04907559883</v>
      </c>
      <c r="BF40" s="123">
        <f t="shared" si="50"/>
        <v>730145.97192658822</v>
      </c>
      <c r="BG40" s="123">
        <f t="shared" si="51"/>
        <v>731856.92013170314</v>
      </c>
      <c r="BH40" s="123">
        <f t="shared" si="52"/>
        <v>733571.9033618588</v>
      </c>
      <c r="BI40" s="123">
        <f t="shared" si="53"/>
        <v>735290.93131135486</v>
      </c>
      <c r="BJ40" s="123">
        <f t="shared" si="54"/>
        <v>737014.01369792607</v>
      </c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</row>
    <row r="41" spans="2:82" ht="15.75" customHeight="1">
      <c r="B41" s="117">
        <f t="shared" si="55"/>
        <v>63</v>
      </c>
      <c r="C41" s="117">
        <f t="shared" si="56"/>
        <v>34</v>
      </c>
      <c r="D41" s="123">
        <f t="shared" si="9"/>
        <v>751421.10920643096</v>
      </c>
      <c r="E41" s="123">
        <f t="shared" ref="E41:E72" si="80">IFERROR((E40+$I41)*(1+E$6),"")</f>
        <v>1743892.1037895782</v>
      </c>
      <c r="F41" s="123">
        <f t="shared" ref="F41:F72" si="81">IFERROR((F40+$J41)*(1+F$6),"")</f>
        <v>1743892.1037895782</v>
      </c>
      <c r="G41" s="123">
        <f>IFERROR(12*INDEX(D_Prem_Table[Monthly_premium], MATCH($B41&amp;";"&amp;adv.gender&amp;";"&amp;adv.smoker&amp;";"&amp;"人壽保", D_Prem_Table[Lookup key], 0)) * adv.SA * INDEX(S_Currency[rate], MATCH(adv.currency, S_Currency[currency], 0)), "")</f>
        <v>8121.904128000001</v>
      </c>
      <c r="H41" s="123">
        <f>IF(AND($C41&lt;=adv.payment_period, $C41&lt;=84), adv.premium * INDEX(S_Currency[rate], MATCH(adv.currency, S_Currency[currency], 0)), 0)</f>
        <v>0</v>
      </c>
      <c r="I41" s="123">
        <f t="shared" si="78"/>
        <v>-8121.904128000001</v>
      </c>
      <c r="J41" s="123">
        <f t="shared" si="3"/>
        <v>-8121.904128000001</v>
      </c>
      <c r="K41" s="123">
        <f t="shared" si="57"/>
        <v>309363.81465599994</v>
      </c>
      <c r="L41" s="123"/>
      <c r="M41" s="158" t="str">
        <f>IFERROR(INDEX(進階!$C$143:$C$156, MATCH(INDEX(S_PolicyYear[attained_age_or_policy_year], MATCH(C41, S_PolicyYear[policy_year], 0)), 進階!$B$143:$B$156, 0)), "not available")</f>
        <v>not available</v>
      </c>
      <c r="N41" s="123"/>
      <c r="O41" s="123"/>
      <c r="P41" s="123">
        <f t="shared" si="79"/>
        <v>309363.81465599994</v>
      </c>
      <c r="Q41" s="123">
        <f t="shared" si="58"/>
        <v>397070.62420762173</v>
      </c>
      <c r="R41" s="123">
        <f t="shared" si="59"/>
        <v>508810.78017260844</v>
      </c>
      <c r="S41" s="123">
        <f t="shared" si="60"/>
        <v>651332.9708090265</v>
      </c>
      <c r="T41" s="123">
        <f t="shared" si="61"/>
        <v>833304.73993463628</v>
      </c>
      <c r="U41" s="123">
        <f t="shared" si="62"/>
        <v>1065856.0308543693</v>
      </c>
      <c r="V41" s="123">
        <f t="shared" si="63"/>
        <v>1363274.2553678192</v>
      </c>
      <c r="W41" s="123">
        <f t="shared" si="64"/>
        <v>1743892.1037895782</v>
      </c>
      <c r="X41" s="123">
        <f t="shared" si="65"/>
        <v>2231220.1834404469</v>
      </c>
      <c r="Y41" s="123">
        <f t="shared" si="66"/>
        <v>2855390.2122258185</v>
      </c>
      <c r="Z41" s="123">
        <f t="shared" si="67"/>
        <v>3654991.5781142171</v>
      </c>
      <c r="AA41" s="123">
        <f t="shared" si="68"/>
        <v>4679405.4408488609</v>
      </c>
      <c r="AB41" s="123">
        <f t="shared" si="69"/>
        <v>5991767.2298329612</v>
      </c>
      <c r="AC41" s="123">
        <f t="shared" si="70"/>
        <v>7672721.6502694413</v>
      </c>
      <c r="AD41" s="123">
        <f t="shared" si="71"/>
        <v>9825175.7067719921</v>
      </c>
      <c r="AE41" s="123">
        <f t="shared" si="72"/>
        <v>12580306.701593539</v>
      </c>
      <c r="AF41" s="123">
        <f t="shared" si="73"/>
        <v>16105146.004961619</v>
      </c>
      <c r="AG41" s="123">
        <f t="shared" si="74"/>
        <v>20612138.491428558</v>
      </c>
      <c r="AH41" s="123">
        <f t="shared" si="75"/>
        <v>26371175.385476172</v>
      </c>
      <c r="AI41" s="123">
        <f t="shared" si="76"/>
        <v>33724719.125405453</v>
      </c>
      <c r="AJ41" s="123">
        <f t="shared" si="77"/>
        <v>43106787.927538</v>
      </c>
      <c r="AK41" s="123"/>
      <c r="AL41" s="123"/>
      <c r="AM41" s="123">
        <f t="shared" ref="AM41:AM72" si="82">IFERROR((AM40+$I41)*(1+AM$7),"")</f>
        <v>651332.9708090265</v>
      </c>
      <c r="AN41" s="123">
        <f t="shared" ref="AN41:AN72" si="83">IFERROR((AN40+$I41)*(1+AN$7),"")</f>
        <v>667592.59283757082</v>
      </c>
      <c r="AO41" s="123">
        <f t="shared" ref="AO41:AO72" si="84">IFERROR((AO40+$I41)*(1+AO$7),"")</f>
        <v>684254.56508883857</v>
      </c>
      <c r="AP41" s="123">
        <f t="shared" ref="AP41:AP72" si="85">IFERROR((AP40+$I41)*(1+AP$7),"")</f>
        <v>701329.00691737467</v>
      </c>
      <c r="AQ41" s="123">
        <f t="shared" ref="AQ41:AQ72" si="86">IFERROR((AQ40+$I41)*(1+AQ$7),"")</f>
        <v>718826.29389079544</v>
      </c>
      <c r="AR41" s="123">
        <f t="shared" ref="AR41:AR72" si="87">IFERROR((AR40+$I41)*(1+AR$7),"")</f>
        <v>736757.06424739666</v>
      </c>
      <c r="AS41" s="123">
        <f t="shared" ref="AS41:AS72" si="88">IFERROR((AS40+$I41)*(1+AS$7),"")</f>
        <v>755132.22551444336</v>
      </c>
      <c r="AT41" s="123">
        <f t="shared" ref="AT41:AT72" si="89">IFERROR((AT40+$I41)*(1+AT$7),"")</f>
        <v>773962.96129093703</v>
      </c>
      <c r="AU41" s="123">
        <f t="shared" ref="AU41:AU72" si="90">IFERROR((AU40+$I41)*(1+AU$7),"")</f>
        <v>793260.73819899827</v>
      </c>
      <c r="AV41" s="123">
        <f t="shared" ref="AV41:AV72" si="91">IFERROR((AV40+$I41)*(1+AV$7),"")</f>
        <v>813037.31300783355</v>
      </c>
      <c r="AW41" s="123">
        <f t="shared" ref="AW41:AW72" si="92">IFERROR((AW40+$I41)*(1+AW$7),"")</f>
        <v>833304.73993463628</v>
      </c>
      <c r="AX41" s="123"/>
      <c r="AY41" s="123"/>
      <c r="AZ41" s="123">
        <f t="shared" ref="AZ41:AZ72" si="93">IFERROR((AZ40+$I41)*(1+AZ$7),"")</f>
        <v>736757.06424739666</v>
      </c>
      <c r="BA41" s="123">
        <f t="shared" ref="BA41:BA72" si="94">IFERROR((BA40+$I41)*(1+BA$7),"")</f>
        <v>738574.40044007124</v>
      </c>
      <c r="BB41" s="123">
        <f t="shared" ref="BB41:BB72" si="95">IFERROR((BB40+$I41)*(1+BB$7),"")</f>
        <v>740396.19137177884</v>
      </c>
      <c r="BC41" s="123">
        <f t="shared" ref="BC41:BC72" si="96">IFERROR((BC40+$I41)*(1+BC$7),"")</f>
        <v>742222.44812785136</v>
      </c>
      <c r="BD41" s="123">
        <f t="shared" ref="BD41:BD72" si="97">IFERROR((BD40+$I41)*(1+BD$7),"")</f>
        <v>744053.18182137387</v>
      </c>
      <c r="BE41" s="123">
        <f t="shared" ref="BE41:BE72" si="98">IFERROR((BE40+$I41)*(1+BE$7),"")</f>
        <v>745888.40359323868</v>
      </c>
      <c r="BF41" s="123">
        <f t="shared" ref="BF41:BF72" si="99">IFERROR((BF40+$I41)*(1+BF$7),"")</f>
        <v>747728.124612218</v>
      </c>
      <c r="BG41" s="123">
        <f t="shared" ref="BG41:BG72" si="100">IFERROR((BG40+$I41)*(1+BG$7),"")</f>
        <v>749572.35607503541</v>
      </c>
      <c r="BH41" s="123">
        <f t="shared" ref="BH41:BH72" si="101">IFERROR((BH40+$I41)*(1+BH$7),"")</f>
        <v>751421.10920643096</v>
      </c>
      <c r="BI41" s="123">
        <f t="shared" ref="BI41:BI72" si="102">IFERROR((BI40+$I41)*(1+BI$7),"")</f>
        <v>753274.39525923727</v>
      </c>
      <c r="BJ41" s="123">
        <f t="shared" ref="BJ41:BJ72" si="103">IFERROR((BJ40+$I41)*(1+BJ$7),"")</f>
        <v>755132.22551444336</v>
      </c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</row>
    <row r="42" spans="2:82" ht="15.75" customHeight="1">
      <c r="B42" s="117">
        <f t="shared" si="55"/>
        <v>64</v>
      </c>
      <c r="C42" s="117">
        <f t="shared" si="56"/>
        <v>35</v>
      </c>
      <c r="D42" s="123">
        <f t="shared" si="9"/>
        <v>768858.58625101007</v>
      </c>
      <c r="E42" s="123">
        <f t="shared" si="80"/>
        <v>1856188.6902983687</v>
      </c>
      <c r="F42" s="123">
        <f t="shared" si="81"/>
        <v>1856188.6902983687</v>
      </c>
      <c r="G42" s="123">
        <f>IFERROR(12*INDEX(D_Prem_Table[Monthly_premium], MATCH($B42&amp;";"&amp;adv.gender&amp;";"&amp;adv.smoker&amp;";"&amp;"人壽保", D_Prem_Table[Lookup key], 0)) * adv.SA * INDEX(S_Currency[rate], MATCH(adv.currency, S_Currency[currency], 0)), "")</f>
        <v>9136.3184639999999</v>
      </c>
      <c r="H42" s="123">
        <f>IF(AND($C42&lt;=adv.payment_period, $C42&lt;=84), adv.premium * INDEX(S_Currency[rate], MATCH(adv.currency, S_Currency[currency], 0)), 0)</f>
        <v>0</v>
      </c>
      <c r="I42" s="123">
        <f t="shared" si="78"/>
        <v>-9136.3184639999999</v>
      </c>
      <c r="J42" s="123">
        <f t="shared" si="3"/>
        <v>-9136.3184639999999</v>
      </c>
      <c r="K42" s="123">
        <f t="shared" si="57"/>
        <v>300227.49619199993</v>
      </c>
      <c r="L42" s="123"/>
      <c r="M42" s="158" t="str">
        <f>IFERROR(INDEX(進階!$C$143:$C$156, MATCH(INDEX(S_PolicyYear[attained_age_or_policy_year], MATCH(C42, S_PolicyYear[policy_year], 0)), 進階!$B$143:$B$156, 0)), "not available")</f>
        <v>not available</v>
      </c>
      <c r="N42" s="123"/>
      <c r="O42" s="123"/>
      <c r="P42" s="123">
        <f t="shared" si="79"/>
        <v>300227.49619199993</v>
      </c>
      <c r="Q42" s="123">
        <f t="shared" si="58"/>
        <v>391813.64880105795</v>
      </c>
      <c r="R42" s="123">
        <f t="shared" si="59"/>
        <v>509667.95094278059</v>
      </c>
      <c r="S42" s="123">
        <f t="shared" si="60"/>
        <v>661462.55191537726</v>
      </c>
      <c r="T42" s="123">
        <f t="shared" si="61"/>
        <v>857135.1583294617</v>
      </c>
      <c r="U42" s="123">
        <f t="shared" si="62"/>
        <v>1109555.6980098877</v>
      </c>
      <c r="V42" s="123">
        <f t="shared" si="63"/>
        <v>1435386.2131180484</v>
      </c>
      <c r="W42" s="123">
        <f t="shared" si="64"/>
        <v>1856188.6902983687</v>
      </c>
      <c r="X42" s="123">
        <f t="shared" si="65"/>
        <v>2399850.5741745629</v>
      </c>
      <c r="Y42" s="123">
        <f t="shared" si="66"/>
        <v>3102416.7442003828</v>
      </c>
      <c r="Z42" s="123">
        <f t="shared" si="67"/>
        <v>4010440.7856152393</v>
      </c>
      <c r="AA42" s="123">
        <f t="shared" si="68"/>
        <v>5183998.7258471958</v>
      </c>
      <c r="AB42" s="123">
        <f t="shared" si="69"/>
        <v>6700546.6207332378</v>
      </c>
      <c r="AC42" s="123">
        <f t="shared" si="70"/>
        <v>8659851.4249401484</v>
      </c>
      <c r="AD42" s="123">
        <f t="shared" si="71"/>
        <v>11190284.902671112</v>
      </c>
      <c r="AE42" s="123">
        <f t="shared" si="72"/>
        <v>14456845.940598968</v>
      </c>
      <c r="AF42" s="123">
        <f t="shared" si="73"/>
        <v>18671371.236337237</v>
      </c>
      <c r="AG42" s="123">
        <f t="shared" si="74"/>
        <v>24105512.542368531</v>
      </c>
      <c r="AH42" s="123">
        <f t="shared" si="75"/>
        <v>31107206.09907436</v>
      </c>
      <c r="AI42" s="123">
        <f t="shared" si="76"/>
        <v>40121543.540260322</v>
      </c>
      <c r="AJ42" s="123">
        <f t="shared" si="77"/>
        <v>51717181.930888794</v>
      </c>
      <c r="AK42" s="123"/>
      <c r="AL42" s="123"/>
      <c r="AM42" s="123">
        <f t="shared" si="82"/>
        <v>661462.55191537726</v>
      </c>
      <c r="AN42" s="123">
        <f t="shared" si="83"/>
        <v>678868.41887915146</v>
      </c>
      <c r="AO42" s="123">
        <f t="shared" si="84"/>
        <v>696722.03051683342</v>
      </c>
      <c r="AP42" s="123">
        <f t="shared" si="85"/>
        <v>715035.04717233602</v>
      </c>
      <c r="AQ42" s="123">
        <f t="shared" si="86"/>
        <v>733819.43459130649</v>
      </c>
      <c r="AR42" s="123">
        <f t="shared" si="87"/>
        <v>753087.4718858155</v>
      </c>
      <c r="AS42" s="123">
        <f t="shared" si="88"/>
        <v>772851.75970425934</v>
      </c>
      <c r="AT42" s="123">
        <f t="shared" si="89"/>
        <v>793125.22861153365</v>
      </c>
      <c r="AU42" s="123">
        <f t="shared" si="90"/>
        <v>813921.14768492826</v>
      </c>
      <c r="AV42" s="123">
        <f t="shared" si="91"/>
        <v>835253.13333104295</v>
      </c>
      <c r="AW42" s="123">
        <f t="shared" si="92"/>
        <v>857135.1583294617</v>
      </c>
      <c r="AX42" s="123"/>
      <c r="AY42" s="123"/>
      <c r="AZ42" s="123">
        <f t="shared" si="93"/>
        <v>753087.4718858155</v>
      </c>
      <c r="BA42" s="123">
        <f t="shared" si="94"/>
        <v>755041.35865343129</v>
      </c>
      <c r="BB42" s="123">
        <f t="shared" si="95"/>
        <v>757000.22043413273</v>
      </c>
      <c r="BC42" s="123">
        <f t="shared" si="96"/>
        <v>758964.07004098536</v>
      </c>
      <c r="BD42" s="123">
        <f t="shared" si="97"/>
        <v>760932.92032022495</v>
      </c>
      <c r="BE42" s="123">
        <f t="shared" si="98"/>
        <v>762906.78415132675</v>
      </c>
      <c r="BF42" s="123">
        <f t="shared" si="99"/>
        <v>764885.67444709456</v>
      </c>
      <c r="BG42" s="123">
        <f t="shared" si="100"/>
        <v>766869.60415374942</v>
      </c>
      <c r="BH42" s="123">
        <f t="shared" si="101"/>
        <v>768858.58625101007</v>
      </c>
      <c r="BI42" s="123">
        <f t="shared" si="102"/>
        <v>770852.63375218632</v>
      </c>
      <c r="BJ42" s="123">
        <f t="shared" si="103"/>
        <v>772851.75970425934</v>
      </c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</row>
    <row r="43" spans="2:82" ht="15.75" customHeight="1">
      <c r="B43" s="117">
        <f t="shared" si="55"/>
        <v>65</v>
      </c>
      <c r="C43" s="117">
        <f t="shared" si="56"/>
        <v>36</v>
      </c>
      <c r="D43" s="123">
        <f t="shared" si="9"/>
        <v>785763.61565861071</v>
      </c>
      <c r="E43" s="123">
        <f t="shared" si="80"/>
        <v>1975151.1363690146</v>
      </c>
      <c r="F43" s="123">
        <f t="shared" si="81"/>
        <v>1975151.1363690146</v>
      </c>
      <c r="G43" s="123">
        <f>IFERROR(12*INDEX(D_Prem_Table[Monthly_premium], MATCH($B43&amp;";"&amp;adv.gender&amp;";"&amp;adv.smoker&amp;";"&amp;"人壽保", D_Prem_Table[Lookup key], 0)) * adv.SA * INDEX(S_Currency[rate], MATCH(adv.currency, S_Currency[currency], 0)), "")</f>
        <v>10253.048832</v>
      </c>
      <c r="H43" s="123">
        <f>IF(AND($C43&lt;=adv.payment_period, $C43&lt;=84), adv.premium * INDEX(S_Currency[rate], MATCH(adv.currency, S_Currency[currency], 0)), 0)</f>
        <v>0</v>
      </c>
      <c r="I43" s="123">
        <f t="shared" si="78"/>
        <v>-10253.048832</v>
      </c>
      <c r="J43" s="123">
        <f t="shared" si="3"/>
        <v>-10253.048832</v>
      </c>
      <c r="K43" s="123">
        <f t="shared" si="57"/>
        <v>289974.44735999993</v>
      </c>
      <c r="L43" s="123"/>
      <c r="M43" s="158">
        <f>IFERROR(INDEX(進階!$C$143:$C$156, MATCH(INDEX(S_PolicyYear[attained_age_or_policy_year], MATCH(C43, S_PolicyYear[policy_year], 0)), 進階!$B$143:$B$156, 0)), "not available")</f>
        <v>784620.72</v>
      </c>
      <c r="N43" s="123"/>
      <c r="O43" s="123"/>
      <c r="P43" s="123">
        <f t="shared" si="79"/>
        <v>289974.44735999993</v>
      </c>
      <c r="Q43" s="123">
        <f t="shared" si="58"/>
        <v>385376.20596874855</v>
      </c>
      <c r="R43" s="123">
        <f t="shared" si="59"/>
        <v>509403.20015299623</v>
      </c>
      <c r="S43" s="123">
        <f t="shared" si="60"/>
        <v>670745.78817587858</v>
      </c>
      <c r="T43" s="123">
        <f t="shared" si="61"/>
        <v>880757.39387736015</v>
      </c>
      <c r="U43" s="123">
        <f t="shared" si="62"/>
        <v>1154267.7816367822</v>
      </c>
      <c r="V43" s="123">
        <f t="shared" si="63"/>
        <v>1510641.1541432114</v>
      </c>
      <c r="W43" s="123">
        <f t="shared" si="64"/>
        <v>1975151.1363690146</v>
      </c>
      <c r="X43" s="123">
        <f t="shared" si="65"/>
        <v>2580765.3273699684</v>
      </c>
      <c r="Y43" s="123">
        <f t="shared" si="66"/>
        <v>3370458.427951538</v>
      </c>
      <c r="Z43" s="123">
        <f t="shared" si="67"/>
        <v>4400206.5104615632</v>
      </c>
      <c r="AA43" s="123">
        <f t="shared" si="68"/>
        <v>5742857.7014868679</v>
      </c>
      <c r="AB43" s="123">
        <f t="shared" si="69"/>
        <v>7493128.8005293868</v>
      </c>
      <c r="AC43" s="123">
        <f t="shared" si="70"/>
        <v>9774046.1650022082</v>
      </c>
      <c r="AD43" s="123">
        <f t="shared" si="71"/>
        <v>12745236.313376589</v>
      </c>
      <c r="AE43" s="123">
        <f t="shared" si="72"/>
        <v>16613581.825532014</v>
      </c>
      <c r="AF43" s="123">
        <f t="shared" si="73"/>
        <v>21646897.097506076</v>
      </c>
      <c r="AG43" s="123">
        <f t="shared" si="74"/>
        <v>28191453.607437741</v>
      </c>
      <c r="AH43" s="123">
        <f t="shared" si="75"/>
        <v>36694404.599285983</v>
      </c>
      <c r="AI43" s="123">
        <f t="shared" si="76"/>
        <v>47732435.684799701</v>
      </c>
      <c r="AJ43" s="123">
        <f t="shared" si="77"/>
        <v>62048314.65846815</v>
      </c>
      <c r="AK43" s="123"/>
      <c r="AL43" s="123"/>
      <c r="AM43" s="123">
        <f t="shared" si="82"/>
        <v>670745.78817587858</v>
      </c>
      <c r="AN43" s="123">
        <f t="shared" si="83"/>
        <v>689342.44651861314</v>
      </c>
      <c r="AO43" s="123">
        <f t="shared" si="84"/>
        <v>708435.98909874808</v>
      </c>
      <c r="AP43" s="123">
        <f t="shared" si="85"/>
        <v>728039.80428556702</v>
      </c>
      <c r="AQ43" s="123">
        <f t="shared" si="86"/>
        <v>748167.64287512295</v>
      </c>
      <c r="AR43" s="123">
        <f t="shared" si="87"/>
        <v>768833.62786069897</v>
      </c>
      <c r="AS43" s="123">
        <f t="shared" si="88"/>
        <v>790052.26446366066</v>
      </c>
      <c r="AT43" s="123">
        <f t="shared" si="89"/>
        <v>811838.45043137635</v>
      </c>
      <c r="AU43" s="123">
        <f t="shared" si="90"/>
        <v>834207.4866093396</v>
      </c>
      <c r="AV43" s="123">
        <f t="shared" si="91"/>
        <v>857175.08779450553</v>
      </c>
      <c r="AW43" s="123">
        <f t="shared" si="92"/>
        <v>880757.39387736015</v>
      </c>
      <c r="AX43" s="123"/>
      <c r="AY43" s="123"/>
      <c r="AZ43" s="123">
        <f t="shared" si="93"/>
        <v>768833.62786069897</v>
      </c>
      <c r="BA43" s="123">
        <f t="shared" si="94"/>
        <v>770930.37949616346</v>
      </c>
      <c r="BB43" s="123">
        <f t="shared" si="95"/>
        <v>773032.67204252793</v>
      </c>
      <c r="BC43" s="123">
        <f t="shared" si="96"/>
        <v>775140.52025766263</v>
      </c>
      <c r="BD43" s="123">
        <f t="shared" si="97"/>
        <v>777253.93893890816</v>
      </c>
      <c r="BE43" s="123">
        <f t="shared" si="98"/>
        <v>779372.94292316295</v>
      </c>
      <c r="BF43" s="123">
        <f t="shared" si="99"/>
        <v>781497.54708699195</v>
      </c>
      <c r="BG43" s="123">
        <f t="shared" si="100"/>
        <v>783627.76634673588</v>
      </c>
      <c r="BH43" s="123">
        <f t="shared" si="101"/>
        <v>785763.61565861071</v>
      </c>
      <c r="BI43" s="123">
        <f t="shared" si="102"/>
        <v>787905.11001882108</v>
      </c>
      <c r="BJ43" s="123">
        <f t="shared" si="103"/>
        <v>790052.26446366066</v>
      </c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</row>
    <row r="44" spans="2:82" ht="15.75" customHeight="1">
      <c r="B44" s="117">
        <f t="shared" si="55"/>
        <v>66</v>
      </c>
      <c r="C44" s="117">
        <f t="shared" si="56"/>
        <v>37</v>
      </c>
      <c r="D44" s="123" t="str">
        <f t="shared" si="9"/>
        <v/>
      </c>
      <c r="E44" s="123" t="str">
        <f t="shared" si="80"/>
        <v/>
      </c>
      <c r="F44" s="123">
        <f t="shared" si="81"/>
        <v>2101223.4899282856</v>
      </c>
      <c r="G44" s="123">
        <f>IFERROR(12*INDEX(D_Prem_Table[Monthly_premium], MATCH($B44&amp;";"&amp;adv.gender&amp;";"&amp;adv.smoker&amp;";"&amp;"人壽保", D_Prem_Table[Lookup key], 0)) * adv.SA * INDEX(S_Currency[rate], MATCH(adv.currency, S_Currency[currency], 0)), "")</f>
        <v>11390.865408</v>
      </c>
      <c r="H44" s="123">
        <f>IF(AND($C44&lt;=adv.payment_period, $C44&lt;=84), adv.premium * INDEX(S_Currency[rate], MATCH(adv.currency, S_Currency[currency], 0)), 0)</f>
        <v>0</v>
      </c>
      <c r="I44" s="123" t="str">
        <f t="shared" si="78"/>
        <v/>
      </c>
      <c r="J44" s="123">
        <f t="shared" si="3"/>
        <v>-11390.865408</v>
      </c>
      <c r="K44" s="123">
        <f t="shared" si="57"/>
        <v>278583.58195199992</v>
      </c>
      <c r="L44" s="123"/>
      <c r="M44" s="158" t="str">
        <f>IFERROR(INDEX(進階!$C$143:$C$156, MATCH(INDEX(S_PolicyYear[attained_age_or_policy_year], MATCH(C44, S_PolicyYear[policy_year], 0)), 進階!$B$143:$B$156, 0)), "not available")</f>
        <v>not available</v>
      </c>
      <c r="N44" s="123"/>
      <c r="O44" s="123"/>
      <c r="P44" s="123" t="str">
        <f t="shared" si="79"/>
        <v/>
      </c>
      <c r="Q44" s="123" t="str">
        <f t="shared" si="58"/>
        <v/>
      </c>
      <c r="R44" s="123" t="str">
        <f t="shared" si="59"/>
        <v/>
      </c>
      <c r="S44" s="123" t="str">
        <f t="shared" si="60"/>
        <v/>
      </c>
      <c r="T44" s="123" t="str">
        <f t="shared" si="61"/>
        <v/>
      </c>
      <c r="U44" s="123" t="str">
        <f t="shared" si="62"/>
        <v/>
      </c>
      <c r="V44" s="123" t="str">
        <f t="shared" si="63"/>
        <v/>
      </c>
      <c r="W44" s="123" t="str">
        <f t="shared" si="64"/>
        <v/>
      </c>
      <c r="X44" s="123" t="str">
        <f t="shared" si="65"/>
        <v/>
      </c>
      <c r="Y44" s="123" t="str">
        <f t="shared" si="66"/>
        <v/>
      </c>
      <c r="Z44" s="123" t="str">
        <f t="shared" si="67"/>
        <v/>
      </c>
      <c r="AA44" s="123" t="str">
        <f t="shared" si="68"/>
        <v/>
      </c>
      <c r="AB44" s="123" t="str">
        <f t="shared" si="69"/>
        <v/>
      </c>
      <c r="AC44" s="123" t="str">
        <f t="shared" si="70"/>
        <v/>
      </c>
      <c r="AD44" s="123" t="str">
        <f t="shared" si="71"/>
        <v/>
      </c>
      <c r="AE44" s="123" t="str">
        <f t="shared" si="72"/>
        <v/>
      </c>
      <c r="AF44" s="123" t="str">
        <f t="shared" si="73"/>
        <v/>
      </c>
      <c r="AG44" s="123" t="str">
        <f t="shared" si="74"/>
        <v/>
      </c>
      <c r="AH44" s="123" t="str">
        <f t="shared" si="75"/>
        <v/>
      </c>
      <c r="AI44" s="123" t="str">
        <f t="shared" si="76"/>
        <v/>
      </c>
      <c r="AJ44" s="123" t="str">
        <f t="shared" si="77"/>
        <v/>
      </c>
      <c r="AK44" s="123"/>
      <c r="AL44" s="123"/>
      <c r="AM44" s="123" t="str">
        <f t="shared" si="82"/>
        <v/>
      </c>
      <c r="AN44" s="123" t="str">
        <f t="shared" si="83"/>
        <v/>
      </c>
      <c r="AO44" s="123" t="str">
        <f t="shared" si="84"/>
        <v/>
      </c>
      <c r="AP44" s="123" t="str">
        <f t="shared" si="85"/>
        <v/>
      </c>
      <c r="AQ44" s="123" t="str">
        <f t="shared" si="86"/>
        <v/>
      </c>
      <c r="AR44" s="123" t="str">
        <f t="shared" si="87"/>
        <v/>
      </c>
      <c r="AS44" s="123" t="str">
        <f t="shared" si="88"/>
        <v/>
      </c>
      <c r="AT44" s="123" t="str">
        <f t="shared" si="89"/>
        <v/>
      </c>
      <c r="AU44" s="123" t="str">
        <f t="shared" si="90"/>
        <v/>
      </c>
      <c r="AV44" s="123" t="str">
        <f t="shared" si="91"/>
        <v/>
      </c>
      <c r="AW44" s="123" t="str">
        <f t="shared" si="92"/>
        <v/>
      </c>
      <c r="AX44" s="123"/>
      <c r="AY44" s="123"/>
      <c r="AZ44" s="123" t="str">
        <f t="shared" si="93"/>
        <v/>
      </c>
      <c r="BA44" s="123" t="str">
        <f t="shared" si="94"/>
        <v/>
      </c>
      <c r="BB44" s="123" t="str">
        <f t="shared" si="95"/>
        <v/>
      </c>
      <c r="BC44" s="123" t="str">
        <f t="shared" si="96"/>
        <v/>
      </c>
      <c r="BD44" s="123" t="str">
        <f t="shared" si="97"/>
        <v/>
      </c>
      <c r="BE44" s="123" t="str">
        <f t="shared" si="98"/>
        <v/>
      </c>
      <c r="BF44" s="123" t="str">
        <f t="shared" si="99"/>
        <v/>
      </c>
      <c r="BG44" s="123" t="str">
        <f t="shared" si="100"/>
        <v/>
      </c>
      <c r="BH44" s="123" t="str">
        <f t="shared" si="101"/>
        <v/>
      </c>
      <c r="BI44" s="123" t="str">
        <f t="shared" si="102"/>
        <v/>
      </c>
      <c r="BJ44" s="123" t="str">
        <f t="shared" si="103"/>
        <v/>
      </c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</row>
    <row r="45" spans="2:82" ht="15.75" customHeight="1">
      <c r="B45" s="117">
        <f t="shared" si="55"/>
        <v>67</v>
      </c>
      <c r="C45" s="117">
        <f t="shared" si="56"/>
        <v>38</v>
      </c>
      <c r="D45" s="123" t="str">
        <f t="shared" si="9"/>
        <v/>
      </c>
      <c r="E45" s="123" t="str">
        <f t="shared" si="80"/>
        <v/>
      </c>
      <c r="F45" s="123">
        <f t="shared" si="81"/>
        <v>2234749.482833826</v>
      </c>
      <c r="G45" s="123">
        <f>IFERROR(12*INDEX(D_Prem_Table[Monthly_premium], MATCH($B45&amp;";"&amp;adv.gender&amp;";"&amp;adv.smoker&amp;";"&amp;"人壽保", D_Prem_Table[Lookup key], 0)) * adv.SA * INDEX(S_Currency[rate], MATCH(adv.currency, S_Currency[currency], 0)), "")</f>
        <v>12672.571392</v>
      </c>
      <c r="H45" s="123">
        <f>IF(AND($C45&lt;=adv.payment_period, $C45&lt;=84), adv.premium * INDEX(S_Currency[rate], MATCH(adv.currency, S_Currency[currency], 0)), 0)</f>
        <v>0</v>
      </c>
      <c r="I45" s="123" t="str">
        <f t="shared" si="78"/>
        <v/>
      </c>
      <c r="J45" s="123">
        <f t="shared" si="3"/>
        <v>-12672.571392</v>
      </c>
      <c r="K45" s="123">
        <f t="shared" si="57"/>
        <v>265911.01055999991</v>
      </c>
      <c r="L45" s="123"/>
      <c r="M45" s="158" t="str">
        <f>IFERROR(INDEX(進階!$C$143:$C$156, MATCH(INDEX(S_PolicyYear[attained_age_or_policy_year], MATCH(C45, S_PolicyYear[policy_year], 0)), 進階!$B$143:$B$156, 0)), "not available")</f>
        <v>not available</v>
      </c>
      <c r="N45" s="123"/>
      <c r="O45" s="123"/>
      <c r="P45" s="123" t="str">
        <f t="shared" si="79"/>
        <v/>
      </c>
      <c r="Q45" s="123" t="str">
        <f t="shared" si="58"/>
        <v/>
      </c>
      <c r="R45" s="123" t="str">
        <f t="shared" si="59"/>
        <v/>
      </c>
      <c r="S45" s="123" t="str">
        <f t="shared" si="60"/>
        <v/>
      </c>
      <c r="T45" s="123" t="str">
        <f t="shared" si="61"/>
        <v/>
      </c>
      <c r="U45" s="123" t="str">
        <f t="shared" si="62"/>
        <v/>
      </c>
      <c r="V45" s="123" t="str">
        <f t="shared" si="63"/>
        <v/>
      </c>
      <c r="W45" s="123" t="str">
        <f t="shared" si="64"/>
        <v/>
      </c>
      <c r="X45" s="123" t="str">
        <f t="shared" si="65"/>
        <v/>
      </c>
      <c r="Y45" s="123" t="str">
        <f t="shared" si="66"/>
        <v/>
      </c>
      <c r="Z45" s="123" t="str">
        <f t="shared" si="67"/>
        <v/>
      </c>
      <c r="AA45" s="123" t="str">
        <f t="shared" si="68"/>
        <v/>
      </c>
      <c r="AB45" s="123" t="str">
        <f t="shared" si="69"/>
        <v/>
      </c>
      <c r="AC45" s="123" t="str">
        <f t="shared" si="70"/>
        <v/>
      </c>
      <c r="AD45" s="123" t="str">
        <f t="shared" si="71"/>
        <v/>
      </c>
      <c r="AE45" s="123" t="str">
        <f t="shared" si="72"/>
        <v/>
      </c>
      <c r="AF45" s="123" t="str">
        <f t="shared" si="73"/>
        <v/>
      </c>
      <c r="AG45" s="123" t="str">
        <f t="shared" si="74"/>
        <v/>
      </c>
      <c r="AH45" s="123" t="str">
        <f t="shared" si="75"/>
        <v/>
      </c>
      <c r="AI45" s="123" t="str">
        <f t="shared" si="76"/>
        <v/>
      </c>
      <c r="AJ45" s="123" t="str">
        <f t="shared" si="77"/>
        <v/>
      </c>
      <c r="AK45" s="123"/>
      <c r="AL45" s="123"/>
      <c r="AM45" s="123" t="str">
        <f t="shared" si="82"/>
        <v/>
      </c>
      <c r="AN45" s="123" t="str">
        <f t="shared" si="83"/>
        <v/>
      </c>
      <c r="AO45" s="123" t="str">
        <f t="shared" si="84"/>
        <v/>
      </c>
      <c r="AP45" s="123" t="str">
        <f t="shared" si="85"/>
        <v/>
      </c>
      <c r="AQ45" s="123" t="str">
        <f t="shared" si="86"/>
        <v/>
      </c>
      <c r="AR45" s="123" t="str">
        <f t="shared" si="87"/>
        <v/>
      </c>
      <c r="AS45" s="123" t="str">
        <f t="shared" si="88"/>
        <v/>
      </c>
      <c r="AT45" s="123" t="str">
        <f t="shared" si="89"/>
        <v/>
      </c>
      <c r="AU45" s="123" t="str">
        <f t="shared" si="90"/>
        <v/>
      </c>
      <c r="AV45" s="123" t="str">
        <f t="shared" si="91"/>
        <v/>
      </c>
      <c r="AW45" s="123" t="str">
        <f t="shared" si="92"/>
        <v/>
      </c>
      <c r="AX45" s="123"/>
      <c r="AY45" s="123"/>
      <c r="AZ45" s="123" t="str">
        <f t="shared" si="93"/>
        <v/>
      </c>
      <c r="BA45" s="123" t="str">
        <f t="shared" si="94"/>
        <v/>
      </c>
      <c r="BB45" s="123" t="str">
        <f t="shared" si="95"/>
        <v/>
      </c>
      <c r="BC45" s="123" t="str">
        <f t="shared" si="96"/>
        <v/>
      </c>
      <c r="BD45" s="123" t="str">
        <f t="shared" si="97"/>
        <v/>
      </c>
      <c r="BE45" s="123" t="str">
        <f t="shared" si="98"/>
        <v/>
      </c>
      <c r="BF45" s="123" t="str">
        <f t="shared" si="99"/>
        <v/>
      </c>
      <c r="BG45" s="123" t="str">
        <f t="shared" si="100"/>
        <v/>
      </c>
      <c r="BH45" s="123" t="str">
        <f t="shared" si="101"/>
        <v/>
      </c>
      <c r="BI45" s="123" t="str">
        <f t="shared" si="102"/>
        <v/>
      </c>
      <c r="BJ45" s="123" t="str">
        <f t="shared" si="103"/>
        <v/>
      </c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</row>
    <row r="46" spans="2:82" ht="15.75" customHeight="1">
      <c r="B46" s="117">
        <f t="shared" si="55"/>
        <v>68</v>
      </c>
      <c r="C46" s="117">
        <f t="shared" si="56"/>
        <v>39</v>
      </c>
      <c r="D46" s="123" t="str">
        <f t="shared" si="9"/>
        <v/>
      </c>
      <c r="E46" s="123" t="str">
        <f t="shared" si="80"/>
        <v/>
      </c>
      <c r="F46" s="123">
        <f t="shared" si="81"/>
        <v>2376021.5297720339</v>
      </c>
      <c r="G46" s="123">
        <f>IFERROR(12*INDEX(D_Prem_Table[Monthly_premium], MATCH($B46&amp;";"&amp;adv.gender&amp;";"&amp;adv.smoker&amp;";"&amp;"人壽保", D_Prem_Table[Lookup key], 0)) * adv.SA * INDEX(S_Currency[rate], MATCH(adv.currency, S_Currency[currency], 0)), "")</f>
        <v>14168.613888</v>
      </c>
      <c r="H46" s="123">
        <f>IF(AND($C46&lt;=adv.payment_period, $C46&lt;=84), adv.premium * INDEX(S_Currency[rate], MATCH(adv.currency, S_Currency[currency], 0)), 0)</f>
        <v>0</v>
      </c>
      <c r="I46" s="123" t="str">
        <f t="shared" si="78"/>
        <v/>
      </c>
      <c r="J46" s="123">
        <f t="shared" si="3"/>
        <v>-14168.613888</v>
      </c>
      <c r="K46" s="123">
        <f t="shared" si="57"/>
        <v>251742.39667199992</v>
      </c>
      <c r="L46" s="123"/>
      <c r="M46" s="158" t="str">
        <f>IFERROR(INDEX(進階!$C$143:$C$156, MATCH(INDEX(S_PolicyYear[attained_age_or_policy_year], MATCH(C46, S_PolicyYear[policy_year], 0)), 進階!$B$143:$B$156, 0)), "not available")</f>
        <v>not available</v>
      </c>
      <c r="N46" s="123"/>
      <c r="O46" s="123"/>
      <c r="P46" s="123" t="str">
        <f t="shared" si="79"/>
        <v/>
      </c>
      <c r="Q46" s="123" t="str">
        <f t="shared" si="58"/>
        <v/>
      </c>
      <c r="R46" s="123" t="str">
        <f t="shared" si="59"/>
        <v/>
      </c>
      <c r="S46" s="123" t="str">
        <f t="shared" si="60"/>
        <v/>
      </c>
      <c r="T46" s="123" t="str">
        <f t="shared" si="61"/>
        <v/>
      </c>
      <c r="U46" s="123" t="str">
        <f t="shared" si="62"/>
        <v/>
      </c>
      <c r="V46" s="123" t="str">
        <f t="shared" si="63"/>
        <v/>
      </c>
      <c r="W46" s="123" t="str">
        <f t="shared" si="64"/>
        <v/>
      </c>
      <c r="X46" s="123" t="str">
        <f t="shared" si="65"/>
        <v/>
      </c>
      <c r="Y46" s="123" t="str">
        <f t="shared" si="66"/>
        <v/>
      </c>
      <c r="Z46" s="123" t="str">
        <f t="shared" si="67"/>
        <v/>
      </c>
      <c r="AA46" s="123" t="str">
        <f t="shared" si="68"/>
        <v/>
      </c>
      <c r="AB46" s="123" t="str">
        <f t="shared" si="69"/>
        <v/>
      </c>
      <c r="AC46" s="123" t="str">
        <f t="shared" si="70"/>
        <v/>
      </c>
      <c r="AD46" s="123" t="str">
        <f t="shared" si="71"/>
        <v/>
      </c>
      <c r="AE46" s="123" t="str">
        <f t="shared" si="72"/>
        <v/>
      </c>
      <c r="AF46" s="123" t="str">
        <f t="shared" si="73"/>
        <v/>
      </c>
      <c r="AG46" s="123" t="str">
        <f t="shared" si="74"/>
        <v/>
      </c>
      <c r="AH46" s="123" t="str">
        <f t="shared" si="75"/>
        <v/>
      </c>
      <c r="AI46" s="123" t="str">
        <f t="shared" si="76"/>
        <v/>
      </c>
      <c r="AJ46" s="123" t="str">
        <f t="shared" si="77"/>
        <v/>
      </c>
      <c r="AK46" s="123"/>
      <c r="AL46" s="123"/>
      <c r="AM46" s="123" t="str">
        <f t="shared" si="82"/>
        <v/>
      </c>
      <c r="AN46" s="123" t="str">
        <f t="shared" si="83"/>
        <v/>
      </c>
      <c r="AO46" s="123" t="str">
        <f t="shared" si="84"/>
        <v/>
      </c>
      <c r="AP46" s="123" t="str">
        <f t="shared" si="85"/>
        <v/>
      </c>
      <c r="AQ46" s="123" t="str">
        <f t="shared" si="86"/>
        <v/>
      </c>
      <c r="AR46" s="123" t="str">
        <f t="shared" si="87"/>
        <v/>
      </c>
      <c r="AS46" s="123" t="str">
        <f t="shared" si="88"/>
        <v/>
      </c>
      <c r="AT46" s="123" t="str">
        <f t="shared" si="89"/>
        <v/>
      </c>
      <c r="AU46" s="123" t="str">
        <f t="shared" si="90"/>
        <v/>
      </c>
      <c r="AV46" s="123" t="str">
        <f t="shared" si="91"/>
        <v/>
      </c>
      <c r="AW46" s="123" t="str">
        <f t="shared" si="92"/>
        <v/>
      </c>
      <c r="AX46" s="123"/>
      <c r="AY46" s="123"/>
      <c r="AZ46" s="123" t="str">
        <f t="shared" si="93"/>
        <v/>
      </c>
      <c r="BA46" s="123" t="str">
        <f t="shared" si="94"/>
        <v/>
      </c>
      <c r="BB46" s="123" t="str">
        <f t="shared" si="95"/>
        <v/>
      </c>
      <c r="BC46" s="123" t="str">
        <f t="shared" si="96"/>
        <v/>
      </c>
      <c r="BD46" s="123" t="str">
        <f t="shared" si="97"/>
        <v/>
      </c>
      <c r="BE46" s="123" t="str">
        <f t="shared" si="98"/>
        <v/>
      </c>
      <c r="BF46" s="123" t="str">
        <f t="shared" si="99"/>
        <v/>
      </c>
      <c r="BG46" s="123" t="str">
        <f t="shared" si="100"/>
        <v/>
      </c>
      <c r="BH46" s="123" t="str">
        <f t="shared" si="101"/>
        <v/>
      </c>
      <c r="BI46" s="123" t="str">
        <f t="shared" si="102"/>
        <v/>
      </c>
      <c r="BJ46" s="123" t="str">
        <f t="shared" si="103"/>
        <v/>
      </c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</row>
    <row r="47" spans="2:82" ht="15.75" customHeight="1">
      <c r="B47" s="117">
        <f t="shared" si="55"/>
        <v>69</v>
      </c>
      <c r="C47" s="117">
        <f t="shared" si="56"/>
        <v>40</v>
      </c>
      <c r="D47" s="123" t="str">
        <f t="shared" si="9"/>
        <v/>
      </c>
      <c r="E47" s="123" t="str">
        <f t="shared" si="80"/>
        <v/>
      </c>
      <c r="F47" s="123">
        <f t="shared" si="81"/>
        <v>2525264.7011837568</v>
      </c>
      <c r="G47" s="123">
        <f>IFERROR(12*INDEX(D_Prem_Table[Monthly_premium], MATCH($B47&amp;";"&amp;adv.gender&amp;";"&amp;adv.smoker&amp;";"&amp;"人壽保", D_Prem_Table[Lookup key], 0)) * adv.SA * INDEX(S_Currency[rate], MATCH(adv.currency, S_Currency[currency], 0)), "")</f>
        <v>15961.061376</v>
      </c>
      <c r="H47" s="123">
        <f>IF(AND($C47&lt;=adv.payment_period, $C47&lt;=84), adv.premium * INDEX(S_Currency[rate], MATCH(adv.currency, S_Currency[currency], 0)), 0)</f>
        <v>0</v>
      </c>
      <c r="I47" s="123" t="str">
        <f t="shared" si="78"/>
        <v/>
      </c>
      <c r="J47" s="123">
        <f t="shared" si="3"/>
        <v>-15961.061376</v>
      </c>
      <c r="K47" s="123">
        <f t="shared" si="57"/>
        <v>235781.33529599992</v>
      </c>
      <c r="L47" s="123"/>
      <c r="M47" s="158" t="str">
        <f>IFERROR(INDEX(進階!$C$143:$C$156, MATCH(INDEX(S_PolicyYear[attained_age_or_policy_year], MATCH(C47, S_PolicyYear[policy_year], 0)), 進階!$B$143:$B$156, 0)), "not available")</f>
        <v>not available</v>
      </c>
      <c r="N47" s="123"/>
      <c r="O47" s="123"/>
      <c r="P47" s="123" t="str">
        <f t="shared" si="79"/>
        <v/>
      </c>
      <c r="Q47" s="123" t="str">
        <f t="shared" si="58"/>
        <v/>
      </c>
      <c r="R47" s="123" t="str">
        <f t="shared" si="59"/>
        <v/>
      </c>
      <c r="S47" s="123" t="str">
        <f t="shared" si="60"/>
        <v/>
      </c>
      <c r="T47" s="123" t="str">
        <f t="shared" si="61"/>
        <v/>
      </c>
      <c r="U47" s="123" t="str">
        <f t="shared" si="62"/>
        <v/>
      </c>
      <c r="V47" s="123" t="str">
        <f t="shared" si="63"/>
        <v/>
      </c>
      <c r="W47" s="123" t="str">
        <f t="shared" si="64"/>
        <v/>
      </c>
      <c r="X47" s="123" t="str">
        <f t="shared" si="65"/>
        <v/>
      </c>
      <c r="Y47" s="123" t="str">
        <f t="shared" si="66"/>
        <v/>
      </c>
      <c r="Z47" s="123" t="str">
        <f t="shared" si="67"/>
        <v/>
      </c>
      <c r="AA47" s="123" t="str">
        <f t="shared" si="68"/>
        <v/>
      </c>
      <c r="AB47" s="123" t="str">
        <f t="shared" si="69"/>
        <v/>
      </c>
      <c r="AC47" s="123" t="str">
        <f t="shared" si="70"/>
        <v/>
      </c>
      <c r="AD47" s="123" t="str">
        <f t="shared" si="71"/>
        <v/>
      </c>
      <c r="AE47" s="123" t="str">
        <f t="shared" si="72"/>
        <v/>
      </c>
      <c r="AF47" s="123" t="str">
        <f t="shared" si="73"/>
        <v/>
      </c>
      <c r="AG47" s="123" t="str">
        <f t="shared" si="74"/>
        <v/>
      </c>
      <c r="AH47" s="123" t="str">
        <f t="shared" si="75"/>
        <v/>
      </c>
      <c r="AI47" s="123" t="str">
        <f t="shared" si="76"/>
        <v/>
      </c>
      <c r="AJ47" s="123" t="str">
        <f t="shared" si="77"/>
        <v/>
      </c>
      <c r="AK47" s="123"/>
      <c r="AL47" s="123"/>
      <c r="AM47" s="123" t="str">
        <f t="shared" si="82"/>
        <v/>
      </c>
      <c r="AN47" s="123" t="str">
        <f t="shared" si="83"/>
        <v/>
      </c>
      <c r="AO47" s="123" t="str">
        <f t="shared" si="84"/>
        <v/>
      </c>
      <c r="AP47" s="123" t="str">
        <f t="shared" si="85"/>
        <v/>
      </c>
      <c r="AQ47" s="123" t="str">
        <f t="shared" si="86"/>
        <v/>
      </c>
      <c r="AR47" s="123" t="str">
        <f t="shared" si="87"/>
        <v/>
      </c>
      <c r="AS47" s="123" t="str">
        <f t="shared" si="88"/>
        <v/>
      </c>
      <c r="AT47" s="123" t="str">
        <f t="shared" si="89"/>
        <v/>
      </c>
      <c r="AU47" s="123" t="str">
        <f t="shared" si="90"/>
        <v/>
      </c>
      <c r="AV47" s="123" t="str">
        <f t="shared" si="91"/>
        <v/>
      </c>
      <c r="AW47" s="123" t="str">
        <f t="shared" si="92"/>
        <v/>
      </c>
      <c r="AX47" s="123"/>
      <c r="AY47" s="123"/>
      <c r="AZ47" s="123" t="str">
        <f t="shared" si="93"/>
        <v/>
      </c>
      <c r="BA47" s="123" t="str">
        <f t="shared" si="94"/>
        <v/>
      </c>
      <c r="BB47" s="123" t="str">
        <f t="shared" si="95"/>
        <v/>
      </c>
      <c r="BC47" s="123" t="str">
        <f t="shared" si="96"/>
        <v/>
      </c>
      <c r="BD47" s="123" t="str">
        <f t="shared" si="97"/>
        <v/>
      </c>
      <c r="BE47" s="123" t="str">
        <f t="shared" si="98"/>
        <v/>
      </c>
      <c r="BF47" s="123" t="str">
        <f t="shared" si="99"/>
        <v/>
      </c>
      <c r="BG47" s="123" t="str">
        <f t="shared" si="100"/>
        <v/>
      </c>
      <c r="BH47" s="123" t="str">
        <f t="shared" si="101"/>
        <v/>
      </c>
      <c r="BI47" s="123" t="str">
        <f t="shared" si="102"/>
        <v/>
      </c>
      <c r="BJ47" s="123" t="str">
        <f t="shared" si="103"/>
        <v/>
      </c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</row>
    <row r="48" spans="2:82" ht="15.75" customHeight="1">
      <c r="B48" s="117">
        <f t="shared" si="55"/>
        <v>70</v>
      </c>
      <c r="C48" s="117">
        <f t="shared" si="56"/>
        <v>41</v>
      </c>
      <c r="D48" s="123" t="str">
        <f t="shared" si="9"/>
        <v/>
      </c>
      <c r="E48" s="123" t="str">
        <f t="shared" si="80"/>
        <v/>
      </c>
      <c r="F48" s="123">
        <f t="shared" si="81"/>
        <v>2682628.9324976602</v>
      </c>
      <c r="G48" s="123">
        <f>IFERROR(12*INDEX(D_Prem_Table[Monthly_premium], MATCH($B48&amp;";"&amp;adv.gender&amp;";"&amp;adv.smoker&amp;";"&amp;"人壽保", D_Prem_Table[Lookup key], 0)) * adv.SA * INDEX(S_Currency[rate], MATCH(adv.currency, S_Currency[currency], 0)), "")</f>
        <v>18134.857727999999</v>
      </c>
      <c r="H48" s="123">
        <f>IF(AND($C48&lt;=adv.payment_period, $C48&lt;=84), adv.premium * INDEX(S_Currency[rate], MATCH(adv.currency, S_Currency[currency], 0)), 0)</f>
        <v>0</v>
      </c>
      <c r="I48" s="123" t="str">
        <f t="shared" si="78"/>
        <v/>
      </c>
      <c r="J48" s="123">
        <f t="shared" si="3"/>
        <v>-18134.857727999999</v>
      </c>
      <c r="K48" s="123">
        <f t="shared" si="57"/>
        <v>217646.47756799991</v>
      </c>
      <c r="L48" s="123"/>
      <c r="M48" s="158">
        <f>IFERROR(INDEX(進階!$C$143:$C$156, MATCH(INDEX(S_PolicyYear[attained_age_or_policy_year], MATCH(C48, S_PolicyYear[policy_year], 0)), 進階!$B$143:$B$156, 0)), "not available")</f>
        <v>964713.36</v>
      </c>
      <c r="N48" s="123"/>
      <c r="O48" s="123"/>
      <c r="P48" s="123" t="str">
        <f t="shared" si="79"/>
        <v/>
      </c>
      <c r="Q48" s="123" t="str">
        <f t="shared" si="58"/>
        <v/>
      </c>
      <c r="R48" s="123" t="str">
        <f t="shared" si="59"/>
        <v/>
      </c>
      <c r="S48" s="123" t="str">
        <f t="shared" si="60"/>
        <v/>
      </c>
      <c r="T48" s="123" t="str">
        <f t="shared" si="61"/>
        <v/>
      </c>
      <c r="U48" s="123" t="str">
        <f t="shared" si="62"/>
        <v/>
      </c>
      <c r="V48" s="123" t="str">
        <f t="shared" si="63"/>
        <v/>
      </c>
      <c r="W48" s="123" t="str">
        <f t="shared" si="64"/>
        <v/>
      </c>
      <c r="X48" s="123" t="str">
        <f t="shared" si="65"/>
        <v/>
      </c>
      <c r="Y48" s="123" t="str">
        <f t="shared" si="66"/>
        <v/>
      </c>
      <c r="Z48" s="123" t="str">
        <f t="shared" si="67"/>
        <v/>
      </c>
      <c r="AA48" s="123" t="str">
        <f t="shared" si="68"/>
        <v/>
      </c>
      <c r="AB48" s="123" t="str">
        <f t="shared" si="69"/>
        <v/>
      </c>
      <c r="AC48" s="123" t="str">
        <f t="shared" si="70"/>
        <v/>
      </c>
      <c r="AD48" s="123" t="str">
        <f t="shared" si="71"/>
        <v/>
      </c>
      <c r="AE48" s="123" t="str">
        <f t="shared" si="72"/>
        <v/>
      </c>
      <c r="AF48" s="123" t="str">
        <f t="shared" si="73"/>
        <v/>
      </c>
      <c r="AG48" s="123" t="str">
        <f t="shared" si="74"/>
        <v/>
      </c>
      <c r="AH48" s="123" t="str">
        <f t="shared" si="75"/>
        <v/>
      </c>
      <c r="AI48" s="123" t="str">
        <f t="shared" si="76"/>
        <v/>
      </c>
      <c r="AJ48" s="123" t="str">
        <f t="shared" si="77"/>
        <v/>
      </c>
      <c r="AK48" s="123"/>
      <c r="AL48" s="123"/>
      <c r="AM48" s="123" t="str">
        <f t="shared" si="82"/>
        <v/>
      </c>
      <c r="AN48" s="123" t="str">
        <f t="shared" si="83"/>
        <v/>
      </c>
      <c r="AO48" s="123" t="str">
        <f t="shared" si="84"/>
        <v/>
      </c>
      <c r="AP48" s="123" t="str">
        <f t="shared" si="85"/>
        <v/>
      </c>
      <c r="AQ48" s="123" t="str">
        <f t="shared" si="86"/>
        <v/>
      </c>
      <c r="AR48" s="123" t="str">
        <f t="shared" si="87"/>
        <v/>
      </c>
      <c r="AS48" s="123" t="str">
        <f t="shared" si="88"/>
        <v/>
      </c>
      <c r="AT48" s="123" t="str">
        <f t="shared" si="89"/>
        <v/>
      </c>
      <c r="AU48" s="123" t="str">
        <f t="shared" si="90"/>
        <v/>
      </c>
      <c r="AV48" s="123" t="str">
        <f t="shared" si="91"/>
        <v/>
      </c>
      <c r="AW48" s="123" t="str">
        <f t="shared" si="92"/>
        <v/>
      </c>
      <c r="AX48" s="123"/>
      <c r="AY48" s="123"/>
      <c r="AZ48" s="123" t="str">
        <f t="shared" si="93"/>
        <v/>
      </c>
      <c r="BA48" s="123" t="str">
        <f t="shared" si="94"/>
        <v/>
      </c>
      <c r="BB48" s="123" t="str">
        <f t="shared" si="95"/>
        <v/>
      </c>
      <c r="BC48" s="123" t="str">
        <f t="shared" si="96"/>
        <v/>
      </c>
      <c r="BD48" s="123" t="str">
        <f t="shared" si="97"/>
        <v/>
      </c>
      <c r="BE48" s="123" t="str">
        <f t="shared" si="98"/>
        <v/>
      </c>
      <c r="BF48" s="123" t="str">
        <f t="shared" si="99"/>
        <v/>
      </c>
      <c r="BG48" s="123" t="str">
        <f t="shared" si="100"/>
        <v/>
      </c>
      <c r="BH48" s="123" t="str">
        <f t="shared" si="101"/>
        <v/>
      </c>
      <c r="BI48" s="123" t="str">
        <f t="shared" si="102"/>
        <v/>
      </c>
      <c r="BJ48" s="123" t="str">
        <f t="shared" si="103"/>
        <v/>
      </c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</row>
    <row r="49" spans="2:82" ht="15.75" customHeight="1">
      <c r="B49" s="117">
        <f t="shared" si="55"/>
        <v>71</v>
      </c>
      <c r="C49" s="117">
        <f t="shared" si="56"/>
        <v>42</v>
      </c>
      <c r="D49" s="123" t="str">
        <f t="shared" si="9"/>
        <v/>
      </c>
      <c r="E49" s="123" t="str">
        <f t="shared" si="80"/>
        <v/>
      </c>
      <c r="F49" s="123">
        <f t="shared" si="81"/>
        <v>2848423.3603120167</v>
      </c>
      <c r="G49" s="123">
        <f>IFERROR(12*INDEX(D_Prem_Table[Monthly_premium], MATCH($B49&amp;";"&amp;adv.gender&amp;";"&amp;adv.smoker&amp;";"&amp;"人壽保", D_Prem_Table[Lookup key], 0)) * adv.SA * INDEX(S_Currency[rate], MATCH(adv.currency, S_Currency[currency], 0)), "")</f>
        <v>20551.025663999997</v>
      </c>
      <c r="H49" s="123">
        <f>IF(AND($C49&lt;=adv.payment_period, $C49&lt;=84), adv.premium * INDEX(S_Currency[rate], MATCH(adv.currency, S_Currency[currency], 0)), 0)</f>
        <v>0</v>
      </c>
      <c r="I49" s="123" t="str">
        <f t="shared" si="78"/>
        <v/>
      </c>
      <c r="J49" s="123">
        <f t="shared" si="3"/>
        <v>-20551.025663999997</v>
      </c>
      <c r="K49" s="123">
        <f t="shared" si="57"/>
        <v>197095.45190399993</v>
      </c>
      <c r="L49" s="123"/>
      <c r="M49" s="158" t="str">
        <f>IFERROR(INDEX(進階!$C$143:$C$156, MATCH(INDEX(S_PolicyYear[attained_age_or_policy_year], MATCH(C49, S_PolicyYear[policy_year], 0)), 進階!$B$143:$B$156, 0)), "not available")</f>
        <v>not available</v>
      </c>
      <c r="N49" s="123"/>
      <c r="O49" s="123"/>
      <c r="P49" s="123" t="str">
        <f t="shared" si="79"/>
        <v/>
      </c>
      <c r="Q49" s="123" t="str">
        <f t="shared" si="58"/>
        <v/>
      </c>
      <c r="R49" s="123" t="str">
        <f t="shared" si="59"/>
        <v/>
      </c>
      <c r="S49" s="123" t="str">
        <f t="shared" si="60"/>
        <v/>
      </c>
      <c r="T49" s="123" t="str">
        <f t="shared" si="61"/>
        <v/>
      </c>
      <c r="U49" s="123" t="str">
        <f t="shared" si="62"/>
        <v/>
      </c>
      <c r="V49" s="123" t="str">
        <f t="shared" si="63"/>
        <v/>
      </c>
      <c r="W49" s="123" t="str">
        <f t="shared" si="64"/>
        <v/>
      </c>
      <c r="X49" s="123" t="str">
        <f t="shared" si="65"/>
        <v/>
      </c>
      <c r="Y49" s="123" t="str">
        <f t="shared" si="66"/>
        <v/>
      </c>
      <c r="Z49" s="123" t="str">
        <f t="shared" si="67"/>
        <v/>
      </c>
      <c r="AA49" s="123" t="str">
        <f t="shared" si="68"/>
        <v/>
      </c>
      <c r="AB49" s="123" t="str">
        <f t="shared" si="69"/>
        <v/>
      </c>
      <c r="AC49" s="123" t="str">
        <f t="shared" si="70"/>
        <v/>
      </c>
      <c r="AD49" s="123" t="str">
        <f t="shared" si="71"/>
        <v/>
      </c>
      <c r="AE49" s="123" t="str">
        <f t="shared" si="72"/>
        <v/>
      </c>
      <c r="AF49" s="123" t="str">
        <f t="shared" si="73"/>
        <v/>
      </c>
      <c r="AG49" s="123" t="str">
        <f t="shared" si="74"/>
        <v/>
      </c>
      <c r="AH49" s="123" t="str">
        <f t="shared" si="75"/>
        <v/>
      </c>
      <c r="AI49" s="123" t="str">
        <f t="shared" si="76"/>
        <v/>
      </c>
      <c r="AJ49" s="123" t="str">
        <f t="shared" si="77"/>
        <v/>
      </c>
      <c r="AK49" s="123"/>
      <c r="AL49" s="123"/>
      <c r="AM49" s="123" t="str">
        <f t="shared" si="82"/>
        <v/>
      </c>
      <c r="AN49" s="123" t="str">
        <f t="shared" si="83"/>
        <v/>
      </c>
      <c r="AO49" s="123" t="str">
        <f t="shared" si="84"/>
        <v/>
      </c>
      <c r="AP49" s="123" t="str">
        <f t="shared" si="85"/>
        <v/>
      </c>
      <c r="AQ49" s="123" t="str">
        <f t="shared" si="86"/>
        <v/>
      </c>
      <c r="AR49" s="123" t="str">
        <f t="shared" si="87"/>
        <v/>
      </c>
      <c r="AS49" s="123" t="str">
        <f t="shared" si="88"/>
        <v/>
      </c>
      <c r="AT49" s="123" t="str">
        <f t="shared" si="89"/>
        <v/>
      </c>
      <c r="AU49" s="123" t="str">
        <f t="shared" si="90"/>
        <v/>
      </c>
      <c r="AV49" s="123" t="str">
        <f t="shared" si="91"/>
        <v/>
      </c>
      <c r="AW49" s="123" t="str">
        <f t="shared" si="92"/>
        <v/>
      </c>
      <c r="AX49" s="123"/>
      <c r="AY49" s="123"/>
      <c r="AZ49" s="123" t="str">
        <f t="shared" si="93"/>
        <v/>
      </c>
      <c r="BA49" s="123" t="str">
        <f t="shared" si="94"/>
        <v/>
      </c>
      <c r="BB49" s="123" t="str">
        <f t="shared" si="95"/>
        <v/>
      </c>
      <c r="BC49" s="123" t="str">
        <f t="shared" si="96"/>
        <v/>
      </c>
      <c r="BD49" s="123" t="str">
        <f t="shared" si="97"/>
        <v/>
      </c>
      <c r="BE49" s="123" t="str">
        <f t="shared" si="98"/>
        <v/>
      </c>
      <c r="BF49" s="123" t="str">
        <f t="shared" si="99"/>
        <v/>
      </c>
      <c r="BG49" s="123" t="str">
        <f t="shared" si="100"/>
        <v/>
      </c>
      <c r="BH49" s="123" t="str">
        <f t="shared" si="101"/>
        <v/>
      </c>
      <c r="BI49" s="123" t="str">
        <f t="shared" si="102"/>
        <v/>
      </c>
      <c r="BJ49" s="123" t="str">
        <f t="shared" si="103"/>
        <v/>
      </c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</row>
    <row r="50" spans="2:82" ht="15.75" customHeight="1">
      <c r="B50" s="117">
        <f t="shared" si="55"/>
        <v>72</v>
      </c>
      <c r="C50" s="117">
        <f t="shared" si="56"/>
        <v>43</v>
      </c>
      <c r="D50" s="123" t="str">
        <f t="shared" si="9"/>
        <v/>
      </c>
      <c r="E50" s="123" t="str">
        <f t="shared" si="80"/>
        <v/>
      </c>
      <c r="F50" s="123">
        <f t="shared" si="81"/>
        <v>3022896.2034903383</v>
      </c>
      <c r="G50" s="123">
        <f>IFERROR(12*INDEX(D_Prem_Table[Monthly_premium], MATCH($B50&amp;";"&amp;adv.gender&amp;";"&amp;adv.smoker&amp;";"&amp;"人壽保", D_Prem_Table[Lookup key], 0)) * adv.SA * INDEX(S_Currency[rate], MATCH(adv.currency, S_Currency[currency], 0)), "")</f>
        <v>23286.721536000001</v>
      </c>
      <c r="H50" s="123">
        <f>IF(AND($C50&lt;=adv.payment_period, $C50&lt;=84), adv.premium * INDEX(S_Currency[rate], MATCH(adv.currency, S_Currency[currency], 0)), 0)</f>
        <v>0</v>
      </c>
      <c r="I50" s="123" t="str">
        <f t="shared" si="78"/>
        <v/>
      </c>
      <c r="J50" s="123">
        <f t="shared" si="3"/>
        <v>-23286.721536000001</v>
      </c>
      <c r="K50" s="123">
        <f t="shared" si="57"/>
        <v>173808.73036799993</v>
      </c>
      <c r="L50" s="123"/>
      <c r="M50" s="158" t="str">
        <f>IFERROR(INDEX(進階!$C$143:$C$156, MATCH(INDEX(S_PolicyYear[attained_age_or_policy_year], MATCH(C50, S_PolicyYear[policy_year], 0)), 進階!$B$143:$B$156, 0)), "not available")</f>
        <v>not available</v>
      </c>
      <c r="N50" s="123"/>
      <c r="O50" s="123"/>
      <c r="P50" s="123" t="str">
        <f t="shared" si="79"/>
        <v/>
      </c>
      <c r="Q50" s="123" t="str">
        <f t="shared" si="58"/>
        <v/>
      </c>
      <c r="R50" s="123" t="str">
        <f t="shared" si="59"/>
        <v/>
      </c>
      <c r="S50" s="123" t="str">
        <f t="shared" si="60"/>
        <v/>
      </c>
      <c r="T50" s="123" t="str">
        <f t="shared" si="61"/>
        <v/>
      </c>
      <c r="U50" s="123" t="str">
        <f t="shared" si="62"/>
        <v/>
      </c>
      <c r="V50" s="123" t="str">
        <f t="shared" si="63"/>
        <v/>
      </c>
      <c r="W50" s="123" t="str">
        <f t="shared" si="64"/>
        <v/>
      </c>
      <c r="X50" s="123" t="str">
        <f t="shared" si="65"/>
        <v/>
      </c>
      <c r="Y50" s="123" t="str">
        <f t="shared" si="66"/>
        <v/>
      </c>
      <c r="Z50" s="123" t="str">
        <f t="shared" si="67"/>
        <v/>
      </c>
      <c r="AA50" s="123" t="str">
        <f t="shared" si="68"/>
        <v/>
      </c>
      <c r="AB50" s="123" t="str">
        <f t="shared" si="69"/>
        <v/>
      </c>
      <c r="AC50" s="123" t="str">
        <f t="shared" si="70"/>
        <v/>
      </c>
      <c r="AD50" s="123" t="str">
        <f t="shared" si="71"/>
        <v/>
      </c>
      <c r="AE50" s="123" t="str">
        <f t="shared" si="72"/>
        <v/>
      </c>
      <c r="AF50" s="123" t="str">
        <f t="shared" si="73"/>
        <v/>
      </c>
      <c r="AG50" s="123" t="str">
        <f t="shared" si="74"/>
        <v/>
      </c>
      <c r="AH50" s="123" t="str">
        <f t="shared" si="75"/>
        <v/>
      </c>
      <c r="AI50" s="123" t="str">
        <f t="shared" si="76"/>
        <v/>
      </c>
      <c r="AJ50" s="123" t="str">
        <f t="shared" si="77"/>
        <v/>
      </c>
      <c r="AK50" s="123"/>
      <c r="AL50" s="123"/>
      <c r="AM50" s="123" t="str">
        <f t="shared" si="82"/>
        <v/>
      </c>
      <c r="AN50" s="123" t="str">
        <f t="shared" si="83"/>
        <v/>
      </c>
      <c r="AO50" s="123" t="str">
        <f t="shared" si="84"/>
        <v/>
      </c>
      <c r="AP50" s="123" t="str">
        <f t="shared" si="85"/>
        <v/>
      </c>
      <c r="AQ50" s="123" t="str">
        <f t="shared" si="86"/>
        <v/>
      </c>
      <c r="AR50" s="123" t="str">
        <f t="shared" si="87"/>
        <v/>
      </c>
      <c r="AS50" s="123" t="str">
        <f t="shared" si="88"/>
        <v/>
      </c>
      <c r="AT50" s="123" t="str">
        <f t="shared" si="89"/>
        <v/>
      </c>
      <c r="AU50" s="123" t="str">
        <f t="shared" si="90"/>
        <v/>
      </c>
      <c r="AV50" s="123" t="str">
        <f t="shared" si="91"/>
        <v/>
      </c>
      <c r="AW50" s="123" t="str">
        <f t="shared" si="92"/>
        <v/>
      </c>
      <c r="AX50" s="123"/>
      <c r="AY50" s="123"/>
      <c r="AZ50" s="123" t="str">
        <f t="shared" si="93"/>
        <v/>
      </c>
      <c r="BA50" s="123" t="str">
        <f t="shared" si="94"/>
        <v/>
      </c>
      <c r="BB50" s="123" t="str">
        <f t="shared" si="95"/>
        <v/>
      </c>
      <c r="BC50" s="123" t="str">
        <f t="shared" si="96"/>
        <v/>
      </c>
      <c r="BD50" s="123" t="str">
        <f t="shared" si="97"/>
        <v/>
      </c>
      <c r="BE50" s="123" t="str">
        <f t="shared" si="98"/>
        <v/>
      </c>
      <c r="BF50" s="123" t="str">
        <f t="shared" si="99"/>
        <v/>
      </c>
      <c r="BG50" s="123" t="str">
        <f t="shared" si="100"/>
        <v/>
      </c>
      <c r="BH50" s="123" t="str">
        <f t="shared" si="101"/>
        <v/>
      </c>
      <c r="BI50" s="123" t="str">
        <f t="shared" si="102"/>
        <v/>
      </c>
      <c r="BJ50" s="123" t="str">
        <f t="shared" si="103"/>
        <v/>
      </c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</row>
    <row r="51" spans="2:82" ht="15.75" customHeight="1">
      <c r="B51" s="117">
        <f t="shared" si="55"/>
        <v>73</v>
      </c>
      <c r="C51" s="117">
        <f t="shared" si="56"/>
        <v>44</v>
      </c>
      <c r="D51" s="123" t="str">
        <f t="shared" si="9"/>
        <v/>
      </c>
      <c r="E51" s="123" t="str">
        <f t="shared" si="80"/>
        <v/>
      </c>
      <c r="F51" s="123">
        <f t="shared" si="81"/>
        <v>3206262.291170822</v>
      </c>
      <c r="G51" s="123">
        <f>IFERROR(12*INDEX(D_Prem_Table[Monthly_premium], MATCH($B51&amp;";"&amp;adv.gender&amp;";"&amp;adv.smoker&amp;";"&amp;"人壽保", D_Prem_Table[Lookup key], 0)) * adv.SA * INDEX(S_Currency[rate], MATCH(adv.currency, S_Currency[currency], 0)), "")</f>
        <v>26389.389311999999</v>
      </c>
      <c r="H51" s="123">
        <f>IF(AND($C51&lt;=adv.payment_period, $C51&lt;=84), adv.premium * INDEX(S_Currency[rate], MATCH(adv.currency, S_Currency[currency], 0)), 0)</f>
        <v>0</v>
      </c>
      <c r="I51" s="123" t="str">
        <f t="shared" si="78"/>
        <v/>
      </c>
      <c r="J51" s="123">
        <f t="shared" si="3"/>
        <v>-26389.389311999999</v>
      </c>
      <c r="K51" s="123">
        <f t="shared" si="57"/>
        <v>147419.34105599992</v>
      </c>
      <c r="L51" s="123"/>
      <c r="M51" s="158" t="str">
        <f>IFERROR(INDEX(進階!$C$143:$C$156, MATCH(INDEX(S_PolicyYear[attained_age_or_policy_year], MATCH(C51, S_PolicyYear[policy_year], 0)), 進階!$B$143:$B$156, 0)), "not available")</f>
        <v>not available</v>
      </c>
      <c r="N51" s="123"/>
      <c r="O51" s="123"/>
      <c r="P51" s="123" t="str">
        <f t="shared" si="79"/>
        <v/>
      </c>
      <c r="Q51" s="123" t="str">
        <f t="shared" si="58"/>
        <v/>
      </c>
      <c r="R51" s="123" t="str">
        <f t="shared" si="59"/>
        <v/>
      </c>
      <c r="S51" s="123" t="str">
        <f t="shared" si="60"/>
        <v/>
      </c>
      <c r="T51" s="123" t="str">
        <f t="shared" si="61"/>
        <v/>
      </c>
      <c r="U51" s="123" t="str">
        <f t="shared" si="62"/>
        <v/>
      </c>
      <c r="V51" s="123" t="str">
        <f t="shared" si="63"/>
        <v/>
      </c>
      <c r="W51" s="123" t="str">
        <f t="shared" si="64"/>
        <v/>
      </c>
      <c r="X51" s="123" t="str">
        <f t="shared" si="65"/>
        <v/>
      </c>
      <c r="Y51" s="123" t="str">
        <f t="shared" si="66"/>
        <v/>
      </c>
      <c r="Z51" s="123" t="str">
        <f t="shared" si="67"/>
        <v/>
      </c>
      <c r="AA51" s="123" t="str">
        <f t="shared" si="68"/>
        <v/>
      </c>
      <c r="AB51" s="123" t="str">
        <f t="shared" si="69"/>
        <v/>
      </c>
      <c r="AC51" s="123" t="str">
        <f t="shared" si="70"/>
        <v/>
      </c>
      <c r="AD51" s="123" t="str">
        <f t="shared" si="71"/>
        <v/>
      </c>
      <c r="AE51" s="123" t="str">
        <f t="shared" si="72"/>
        <v/>
      </c>
      <c r="AF51" s="123" t="str">
        <f t="shared" si="73"/>
        <v/>
      </c>
      <c r="AG51" s="123" t="str">
        <f t="shared" si="74"/>
        <v/>
      </c>
      <c r="AH51" s="123" t="str">
        <f t="shared" si="75"/>
        <v/>
      </c>
      <c r="AI51" s="123" t="str">
        <f t="shared" si="76"/>
        <v/>
      </c>
      <c r="AJ51" s="123" t="str">
        <f t="shared" si="77"/>
        <v/>
      </c>
      <c r="AK51" s="123"/>
      <c r="AL51" s="123"/>
      <c r="AM51" s="123" t="str">
        <f t="shared" si="82"/>
        <v/>
      </c>
      <c r="AN51" s="123" t="str">
        <f t="shared" si="83"/>
        <v/>
      </c>
      <c r="AO51" s="123" t="str">
        <f t="shared" si="84"/>
        <v/>
      </c>
      <c r="AP51" s="123" t="str">
        <f t="shared" si="85"/>
        <v/>
      </c>
      <c r="AQ51" s="123" t="str">
        <f t="shared" si="86"/>
        <v/>
      </c>
      <c r="AR51" s="123" t="str">
        <f t="shared" si="87"/>
        <v/>
      </c>
      <c r="AS51" s="123" t="str">
        <f t="shared" si="88"/>
        <v/>
      </c>
      <c r="AT51" s="123" t="str">
        <f t="shared" si="89"/>
        <v/>
      </c>
      <c r="AU51" s="123" t="str">
        <f t="shared" si="90"/>
        <v/>
      </c>
      <c r="AV51" s="123" t="str">
        <f t="shared" si="91"/>
        <v/>
      </c>
      <c r="AW51" s="123" t="str">
        <f t="shared" si="92"/>
        <v/>
      </c>
      <c r="AX51" s="123"/>
      <c r="AY51" s="123"/>
      <c r="AZ51" s="123" t="str">
        <f t="shared" si="93"/>
        <v/>
      </c>
      <c r="BA51" s="123" t="str">
        <f t="shared" si="94"/>
        <v/>
      </c>
      <c r="BB51" s="123" t="str">
        <f t="shared" si="95"/>
        <v/>
      </c>
      <c r="BC51" s="123" t="str">
        <f t="shared" si="96"/>
        <v/>
      </c>
      <c r="BD51" s="123" t="str">
        <f t="shared" si="97"/>
        <v/>
      </c>
      <c r="BE51" s="123" t="str">
        <f t="shared" si="98"/>
        <v/>
      </c>
      <c r="BF51" s="123" t="str">
        <f t="shared" si="99"/>
        <v/>
      </c>
      <c r="BG51" s="123" t="str">
        <f t="shared" si="100"/>
        <v/>
      </c>
      <c r="BH51" s="123" t="str">
        <f t="shared" si="101"/>
        <v/>
      </c>
      <c r="BI51" s="123" t="str">
        <f t="shared" si="102"/>
        <v/>
      </c>
      <c r="BJ51" s="123" t="str">
        <f t="shared" si="103"/>
        <v/>
      </c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</row>
    <row r="52" spans="2:82" ht="15.75" customHeight="1">
      <c r="B52" s="117">
        <f t="shared" si="55"/>
        <v>74</v>
      </c>
      <c r="C52" s="117">
        <f t="shared" si="56"/>
        <v>45</v>
      </c>
      <c r="D52" s="123" t="str">
        <f t="shared" si="9"/>
        <v/>
      </c>
      <c r="E52" s="123" t="str">
        <f t="shared" si="80"/>
        <v/>
      </c>
      <c r="F52" s="123">
        <f t="shared" si="81"/>
        <v>3398705.3404897396</v>
      </c>
      <c r="G52" s="123">
        <f>IFERROR(12*INDEX(D_Prem_Table[Monthly_premium], MATCH($B52&amp;";"&amp;adv.gender&amp;";"&amp;adv.smoker&amp;";"&amp;"人壽保", D_Prem_Table[Lookup key], 0)) * adv.SA * INDEX(S_Currency[rate], MATCH(adv.currency, S_Currency[currency], 0)), "")</f>
        <v>29902.159872</v>
      </c>
      <c r="H52" s="123">
        <f>IF(AND($C52&lt;=adv.payment_period, $C52&lt;=84), adv.premium * INDEX(S_Currency[rate], MATCH(adv.currency, S_Currency[currency], 0)), 0)</f>
        <v>0</v>
      </c>
      <c r="I52" s="123" t="str">
        <f t="shared" si="78"/>
        <v/>
      </c>
      <c r="J52" s="123">
        <f t="shared" si="3"/>
        <v>-29902.159872</v>
      </c>
      <c r="K52" s="123">
        <f t="shared" si="57"/>
        <v>117517.18118399991</v>
      </c>
      <c r="L52" s="123"/>
      <c r="M52" s="158" t="str">
        <f>IFERROR(INDEX(進階!$C$143:$C$156, MATCH(INDEX(S_PolicyYear[attained_age_or_policy_year], MATCH(C52, S_PolicyYear[policy_year], 0)), 進階!$B$143:$B$156, 0)), "not available")</f>
        <v>not available</v>
      </c>
      <c r="N52" s="123"/>
      <c r="O52" s="123"/>
      <c r="P52" s="123" t="str">
        <f t="shared" si="79"/>
        <v/>
      </c>
      <c r="Q52" s="123" t="str">
        <f t="shared" si="58"/>
        <v/>
      </c>
      <c r="R52" s="123" t="str">
        <f t="shared" si="59"/>
        <v/>
      </c>
      <c r="S52" s="123" t="str">
        <f t="shared" si="60"/>
        <v/>
      </c>
      <c r="T52" s="123" t="str">
        <f t="shared" si="61"/>
        <v/>
      </c>
      <c r="U52" s="123" t="str">
        <f t="shared" si="62"/>
        <v/>
      </c>
      <c r="V52" s="123" t="str">
        <f t="shared" si="63"/>
        <v/>
      </c>
      <c r="W52" s="123" t="str">
        <f t="shared" si="64"/>
        <v/>
      </c>
      <c r="X52" s="123" t="str">
        <f t="shared" si="65"/>
        <v/>
      </c>
      <c r="Y52" s="123" t="str">
        <f t="shared" si="66"/>
        <v/>
      </c>
      <c r="Z52" s="123" t="str">
        <f t="shared" si="67"/>
        <v/>
      </c>
      <c r="AA52" s="123" t="str">
        <f t="shared" si="68"/>
        <v/>
      </c>
      <c r="AB52" s="123" t="str">
        <f t="shared" si="69"/>
        <v/>
      </c>
      <c r="AC52" s="123" t="str">
        <f t="shared" si="70"/>
        <v/>
      </c>
      <c r="AD52" s="123" t="str">
        <f t="shared" si="71"/>
        <v/>
      </c>
      <c r="AE52" s="123" t="str">
        <f t="shared" si="72"/>
        <v/>
      </c>
      <c r="AF52" s="123" t="str">
        <f t="shared" si="73"/>
        <v/>
      </c>
      <c r="AG52" s="123" t="str">
        <f t="shared" si="74"/>
        <v/>
      </c>
      <c r="AH52" s="123" t="str">
        <f t="shared" si="75"/>
        <v/>
      </c>
      <c r="AI52" s="123" t="str">
        <f t="shared" si="76"/>
        <v/>
      </c>
      <c r="AJ52" s="123" t="str">
        <f t="shared" si="77"/>
        <v/>
      </c>
      <c r="AK52" s="123"/>
      <c r="AL52" s="123"/>
      <c r="AM52" s="123" t="str">
        <f t="shared" si="82"/>
        <v/>
      </c>
      <c r="AN52" s="123" t="str">
        <f t="shared" si="83"/>
        <v/>
      </c>
      <c r="AO52" s="123" t="str">
        <f t="shared" si="84"/>
        <v/>
      </c>
      <c r="AP52" s="123" t="str">
        <f t="shared" si="85"/>
        <v/>
      </c>
      <c r="AQ52" s="123" t="str">
        <f t="shared" si="86"/>
        <v/>
      </c>
      <c r="AR52" s="123" t="str">
        <f t="shared" si="87"/>
        <v/>
      </c>
      <c r="AS52" s="123" t="str">
        <f t="shared" si="88"/>
        <v/>
      </c>
      <c r="AT52" s="123" t="str">
        <f t="shared" si="89"/>
        <v/>
      </c>
      <c r="AU52" s="123" t="str">
        <f t="shared" si="90"/>
        <v/>
      </c>
      <c r="AV52" s="123" t="str">
        <f t="shared" si="91"/>
        <v/>
      </c>
      <c r="AW52" s="123" t="str">
        <f t="shared" si="92"/>
        <v/>
      </c>
      <c r="AX52" s="123"/>
      <c r="AY52" s="123"/>
      <c r="AZ52" s="123" t="str">
        <f t="shared" si="93"/>
        <v/>
      </c>
      <c r="BA52" s="123" t="str">
        <f t="shared" si="94"/>
        <v/>
      </c>
      <c r="BB52" s="123" t="str">
        <f t="shared" si="95"/>
        <v/>
      </c>
      <c r="BC52" s="123" t="str">
        <f t="shared" si="96"/>
        <v/>
      </c>
      <c r="BD52" s="123" t="str">
        <f t="shared" si="97"/>
        <v/>
      </c>
      <c r="BE52" s="123" t="str">
        <f t="shared" si="98"/>
        <v/>
      </c>
      <c r="BF52" s="123" t="str">
        <f t="shared" si="99"/>
        <v/>
      </c>
      <c r="BG52" s="123" t="str">
        <f t="shared" si="100"/>
        <v/>
      </c>
      <c r="BH52" s="123" t="str">
        <f t="shared" si="101"/>
        <v/>
      </c>
      <c r="BI52" s="123" t="str">
        <f t="shared" si="102"/>
        <v/>
      </c>
      <c r="BJ52" s="123" t="str">
        <f t="shared" si="103"/>
        <v/>
      </c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</row>
    <row r="53" spans="2:82" ht="15.75" customHeight="1">
      <c r="B53" s="117">
        <f t="shared" si="55"/>
        <v>75</v>
      </c>
      <c r="C53" s="117">
        <f t="shared" si="56"/>
        <v>46</v>
      </c>
      <c r="D53" s="123" t="str">
        <f t="shared" si="9"/>
        <v/>
      </c>
      <c r="E53" s="123" t="str">
        <f t="shared" si="80"/>
        <v/>
      </c>
      <c r="F53" s="123">
        <f t="shared" si="81"/>
        <v>3600360.0108104218</v>
      </c>
      <c r="G53" s="123">
        <f>IFERROR(12*INDEX(D_Prem_Table[Monthly_premium], MATCH($B53&amp;";"&amp;adv.gender&amp;";"&amp;adv.smoker&amp;";"&amp;"人壽保", D_Prem_Table[Lookup key], 0)) * adv.SA * INDEX(S_Currency[rate], MATCH(adv.currency, S_Currency[currency], 0)), "")</f>
        <v>33882.900480000004</v>
      </c>
      <c r="H53" s="123">
        <f>IF(AND($C53&lt;=adv.payment_period, $C53&lt;=84), adv.premium * INDEX(S_Currency[rate], MATCH(adv.currency, S_Currency[currency], 0)), 0)</f>
        <v>0</v>
      </c>
      <c r="I53" s="123" t="str">
        <f t="shared" si="78"/>
        <v/>
      </c>
      <c r="J53" s="123">
        <f t="shared" si="3"/>
        <v>-33882.900480000004</v>
      </c>
      <c r="K53" s="123">
        <f t="shared" si="57"/>
        <v>83634.280703999917</v>
      </c>
      <c r="L53" s="123"/>
      <c r="M53" s="158">
        <f>IFERROR(INDEX(進階!$C$143:$C$156, MATCH(INDEX(S_PolicyYear[attained_age_or_policy_year], MATCH(C53, S_PolicyYear[policy_year], 0)), 進階!$B$143:$B$156, 0)), "not available")</f>
        <v>1195927.9799999997</v>
      </c>
      <c r="N53" s="123"/>
      <c r="O53" s="123"/>
      <c r="P53" s="123" t="str">
        <f t="shared" si="79"/>
        <v/>
      </c>
      <c r="Q53" s="123" t="str">
        <f t="shared" si="58"/>
        <v/>
      </c>
      <c r="R53" s="123" t="str">
        <f t="shared" si="59"/>
        <v/>
      </c>
      <c r="S53" s="123" t="str">
        <f t="shared" si="60"/>
        <v/>
      </c>
      <c r="T53" s="123" t="str">
        <f t="shared" si="61"/>
        <v/>
      </c>
      <c r="U53" s="123" t="str">
        <f t="shared" si="62"/>
        <v/>
      </c>
      <c r="V53" s="123" t="str">
        <f t="shared" si="63"/>
        <v/>
      </c>
      <c r="W53" s="123" t="str">
        <f t="shared" si="64"/>
        <v/>
      </c>
      <c r="X53" s="123" t="str">
        <f t="shared" si="65"/>
        <v/>
      </c>
      <c r="Y53" s="123" t="str">
        <f t="shared" si="66"/>
        <v/>
      </c>
      <c r="Z53" s="123" t="str">
        <f t="shared" si="67"/>
        <v/>
      </c>
      <c r="AA53" s="123" t="str">
        <f t="shared" si="68"/>
        <v/>
      </c>
      <c r="AB53" s="123" t="str">
        <f t="shared" si="69"/>
        <v/>
      </c>
      <c r="AC53" s="123" t="str">
        <f t="shared" si="70"/>
        <v/>
      </c>
      <c r="AD53" s="123" t="str">
        <f t="shared" si="71"/>
        <v/>
      </c>
      <c r="AE53" s="123" t="str">
        <f t="shared" si="72"/>
        <v/>
      </c>
      <c r="AF53" s="123" t="str">
        <f t="shared" si="73"/>
        <v/>
      </c>
      <c r="AG53" s="123" t="str">
        <f t="shared" si="74"/>
        <v/>
      </c>
      <c r="AH53" s="123" t="str">
        <f t="shared" si="75"/>
        <v/>
      </c>
      <c r="AI53" s="123" t="str">
        <f t="shared" si="76"/>
        <v/>
      </c>
      <c r="AJ53" s="123" t="str">
        <f t="shared" si="77"/>
        <v/>
      </c>
      <c r="AK53" s="123"/>
      <c r="AL53" s="123"/>
      <c r="AM53" s="123" t="str">
        <f t="shared" si="82"/>
        <v/>
      </c>
      <c r="AN53" s="123" t="str">
        <f t="shared" si="83"/>
        <v/>
      </c>
      <c r="AO53" s="123" t="str">
        <f t="shared" si="84"/>
        <v/>
      </c>
      <c r="AP53" s="123" t="str">
        <f t="shared" si="85"/>
        <v/>
      </c>
      <c r="AQ53" s="123" t="str">
        <f t="shared" si="86"/>
        <v/>
      </c>
      <c r="AR53" s="123" t="str">
        <f t="shared" si="87"/>
        <v/>
      </c>
      <c r="AS53" s="123" t="str">
        <f t="shared" si="88"/>
        <v/>
      </c>
      <c r="AT53" s="123" t="str">
        <f t="shared" si="89"/>
        <v/>
      </c>
      <c r="AU53" s="123" t="str">
        <f t="shared" si="90"/>
        <v/>
      </c>
      <c r="AV53" s="123" t="str">
        <f t="shared" si="91"/>
        <v/>
      </c>
      <c r="AW53" s="123" t="str">
        <f t="shared" si="92"/>
        <v/>
      </c>
      <c r="AX53" s="123"/>
      <c r="AY53" s="123"/>
      <c r="AZ53" s="123" t="str">
        <f t="shared" si="93"/>
        <v/>
      </c>
      <c r="BA53" s="123" t="str">
        <f t="shared" si="94"/>
        <v/>
      </c>
      <c r="BB53" s="123" t="str">
        <f t="shared" si="95"/>
        <v/>
      </c>
      <c r="BC53" s="123" t="str">
        <f t="shared" si="96"/>
        <v/>
      </c>
      <c r="BD53" s="123" t="str">
        <f t="shared" si="97"/>
        <v/>
      </c>
      <c r="BE53" s="123" t="str">
        <f t="shared" si="98"/>
        <v/>
      </c>
      <c r="BF53" s="123" t="str">
        <f t="shared" si="99"/>
        <v/>
      </c>
      <c r="BG53" s="123" t="str">
        <f t="shared" si="100"/>
        <v/>
      </c>
      <c r="BH53" s="123" t="str">
        <f t="shared" si="101"/>
        <v/>
      </c>
      <c r="BI53" s="123" t="str">
        <f t="shared" si="102"/>
        <v/>
      </c>
      <c r="BJ53" s="123" t="str">
        <f t="shared" si="103"/>
        <v/>
      </c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</row>
    <row r="54" spans="2:82" ht="15.75" customHeight="1">
      <c r="B54" s="117">
        <f t="shared" si="55"/>
        <v>76</v>
      </c>
      <c r="C54" s="117">
        <f t="shared" si="56"/>
        <v>47</v>
      </c>
      <c r="D54" s="123" t="str">
        <f t="shared" si="9"/>
        <v/>
      </c>
      <c r="E54" s="123" t="str">
        <f t="shared" si="80"/>
        <v/>
      </c>
      <c r="F54" s="123">
        <f t="shared" si="81"/>
        <v>3811491.5315108313</v>
      </c>
      <c r="G54" s="123">
        <f>IFERROR(12*INDEX(D_Prem_Table[Monthly_premium], MATCH($B54&amp;";"&amp;adv.gender&amp;";"&amp;adv.smoker&amp;";"&amp;"人壽保", D_Prem_Table[Lookup key], 0)) * adv.SA * INDEX(S_Currency[rate], MATCH(adv.currency, S_Currency[currency], 0)), "")</f>
        <v>38218.392575999991</v>
      </c>
      <c r="H54" s="123">
        <f>IF(AND($C54&lt;=adv.payment_period, $C54&lt;=84), adv.premium * INDEX(S_Currency[rate], MATCH(adv.currency, S_Currency[currency], 0)), 0)</f>
        <v>0</v>
      </c>
      <c r="I54" s="123" t="str">
        <f t="shared" si="78"/>
        <v/>
      </c>
      <c r="J54" s="123">
        <f t="shared" si="3"/>
        <v>-38218.392575999991</v>
      </c>
      <c r="K54" s="123">
        <f t="shared" si="57"/>
        <v>45415.888127999926</v>
      </c>
      <c r="L54" s="123"/>
      <c r="M54" s="158" t="str">
        <f>IFERROR(INDEX(進階!$C$143:$C$156, MATCH(INDEX(S_PolicyYear[attained_age_or_policy_year], MATCH(C54, S_PolicyYear[policy_year], 0)), 進階!$B$143:$B$156, 0)), "not available")</f>
        <v>not available</v>
      </c>
      <c r="N54" s="123"/>
      <c r="O54" s="123"/>
      <c r="P54" s="123" t="str">
        <f t="shared" si="79"/>
        <v/>
      </c>
      <c r="Q54" s="123" t="str">
        <f t="shared" si="58"/>
        <v/>
      </c>
      <c r="R54" s="123" t="str">
        <f t="shared" si="59"/>
        <v/>
      </c>
      <c r="S54" s="123" t="str">
        <f t="shared" si="60"/>
        <v/>
      </c>
      <c r="T54" s="123" t="str">
        <f t="shared" si="61"/>
        <v/>
      </c>
      <c r="U54" s="123" t="str">
        <f t="shared" si="62"/>
        <v/>
      </c>
      <c r="V54" s="123" t="str">
        <f t="shared" si="63"/>
        <v/>
      </c>
      <c r="W54" s="123" t="str">
        <f t="shared" si="64"/>
        <v/>
      </c>
      <c r="X54" s="123" t="str">
        <f t="shared" si="65"/>
        <v/>
      </c>
      <c r="Y54" s="123" t="str">
        <f t="shared" si="66"/>
        <v/>
      </c>
      <c r="Z54" s="123" t="str">
        <f t="shared" si="67"/>
        <v/>
      </c>
      <c r="AA54" s="123" t="str">
        <f t="shared" si="68"/>
        <v/>
      </c>
      <c r="AB54" s="123" t="str">
        <f t="shared" si="69"/>
        <v/>
      </c>
      <c r="AC54" s="123" t="str">
        <f t="shared" si="70"/>
        <v/>
      </c>
      <c r="AD54" s="123" t="str">
        <f t="shared" si="71"/>
        <v/>
      </c>
      <c r="AE54" s="123" t="str">
        <f t="shared" si="72"/>
        <v/>
      </c>
      <c r="AF54" s="123" t="str">
        <f t="shared" si="73"/>
        <v/>
      </c>
      <c r="AG54" s="123" t="str">
        <f t="shared" si="74"/>
        <v/>
      </c>
      <c r="AH54" s="123" t="str">
        <f t="shared" si="75"/>
        <v/>
      </c>
      <c r="AI54" s="123" t="str">
        <f t="shared" si="76"/>
        <v/>
      </c>
      <c r="AJ54" s="123" t="str">
        <f t="shared" si="77"/>
        <v/>
      </c>
      <c r="AK54" s="123"/>
      <c r="AL54" s="123"/>
      <c r="AM54" s="123" t="str">
        <f t="shared" si="82"/>
        <v/>
      </c>
      <c r="AN54" s="123" t="str">
        <f t="shared" si="83"/>
        <v/>
      </c>
      <c r="AO54" s="123" t="str">
        <f t="shared" si="84"/>
        <v/>
      </c>
      <c r="AP54" s="123" t="str">
        <f t="shared" si="85"/>
        <v/>
      </c>
      <c r="AQ54" s="123" t="str">
        <f t="shared" si="86"/>
        <v/>
      </c>
      <c r="AR54" s="123" t="str">
        <f t="shared" si="87"/>
        <v/>
      </c>
      <c r="AS54" s="123" t="str">
        <f t="shared" si="88"/>
        <v/>
      </c>
      <c r="AT54" s="123" t="str">
        <f t="shared" si="89"/>
        <v/>
      </c>
      <c r="AU54" s="123" t="str">
        <f t="shared" si="90"/>
        <v/>
      </c>
      <c r="AV54" s="123" t="str">
        <f t="shared" si="91"/>
        <v/>
      </c>
      <c r="AW54" s="123" t="str">
        <f t="shared" si="92"/>
        <v/>
      </c>
      <c r="AX54" s="123"/>
      <c r="AY54" s="123"/>
      <c r="AZ54" s="123" t="str">
        <f t="shared" si="93"/>
        <v/>
      </c>
      <c r="BA54" s="123" t="str">
        <f t="shared" si="94"/>
        <v/>
      </c>
      <c r="BB54" s="123" t="str">
        <f t="shared" si="95"/>
        <v/>
      </c>
      <c r="BC54" s="123" t="str">
        <f t="shared" si="96"/>
        <v/>
      </c>
      <c r="BD54" s="123" t="str">
        <f t="shared" si="97"/>
        <v/>
      </c>
      <c r="BE54" s="123" t="str">
        <f t="shared" si="98"/>
        <v/>
      </c>
      <c r="BF54" s="123" t="str">
        <f t="shared" si="99"/>
        <v/>
      </c>
      <c r="BG54" s="123" t="str">
        <f t="shared" si="100"/>
        <v/>
      </c>
      <c r="BH54" s="123" t="str">
        <f t="shared" si="101"/>
        <v/>
      </c>
      <c r="BI54" s="123" t="str">
        <f t="shared" si="102"/>
        <v/>
      </c>
      <c r="BJ54" s="123" t="str">
        <f t="shared" si="103"/>
        <v/>
      </c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</row>
    <row r="55" spans="2:82" ht="15.75" customHeight="1">
      <c r="B55" s="117">
        <f t="shared" si="55"/>
        <v>77</v>
      </c>
      <c r="C55" s="117">
        <f t="shared" si="56"/>
        <v>48</v>
      </c>
      <c r="D55" s="123" t="str">
        <f t="shared" si="9"/>
        <v/>
      </c>
      <c r="E55" s="123" t="str">
        <f t="shared" si="80"/>
        <v/>
      </c>
      <c r="F55" s="123">
        <f t="shared" si="81"/>
        <v>4032165.2544951499</v>
      </c>
      <c r="G55" s="123">
        <f>IFERROR(12*INDEX(D_Prem_Table[Monthly_premium], MATCH($B55&amp;";"&amp;adv.gender&amp;";"&amp;adv.smoker&amp;";"&amp;"人壽保", D_Prem_Table[Lookup key], 0)) * adv.SA * INDEX(S_Currency[rate], MATCH(adv.currency, S_Currency[currency], 0)), "")</f>
        <v>43112.788992000009</v>
      </c>
      <c r="H55" s="123">
        <f>IF(AND($C55&lt;=adv.payment_period, $C55&lt;=84), adv.premium * INDEX(S_Currency[rate], MATCH(adv.currency, S_Currency[currency], 0)), 0)</f>
        <v>0</v>
      </c>
      <c r="I55" s="123" t="str">
        <f t="shared" si="78"/>
        <v/>
      </c>
      <c r="J55" s="123">
        <f t="shared" si="3"/>
        <v>-43112.788992000009</v>
      </c>
      <c r="K55" s="123">
        <f t="shared" si="57"/>
        <v>2303.0991359999171</v>
      </c>
      <c r="L55" s="123"/>
      <c r="M55" s="158" t="str">
        <f>IFERROR(INDEX(進階!$C$143:$C$156, MATCH(INDEX(S_PolicyYear[attained_age_or_policy_year], MATCH(C55, S_PolicyYear[policy_year], 0)), 進階!$B$143:$B$156, 0)), "not available")</f>
        <v>not available</v>
      </c>
      <c r="N55" s="123"/>
      <c r="O55" s="123"/>
      <c r="P55" s="123" t="str">
        <f t="shared" si="79"/>
        <v/>
      </c>
      <c r="Q55" s="123" t="str">
        <f t="shared" si="58"/>
        <v/>
      </c>
      <c r="R55" s="123" t="str">
        <f t="shared" si="59"/>
        <v/>
      </c>
      <c r="S55" s="123" t="str">
        <f t="shared" si="60"/>
        <v/>
      </c>
      <c r="T55" s="123" t="str">
        <f t="shared" si="61"/>
        <v/>
      </c>
      <c r="U55" s="123" t="str">
        <f t="shared" si="62"/>
        <v/>
      </c>
      <c r="V55" s="123" t="str">
        <f t="shared" si="63"/>
        <v/>
      </c>
      <c r="W55" s="123" t="str">
        <f t="shared" si="64"/>
        <v/>
      </c>
      <c r="X55" s="123" t="str">
        <f t="shared" si="65"/>
        <v/>
      </c>
      <c r="Y55" s="123" t="str">
        <f t="shared" si="66"/>
        <v/>
      </c>
      <c r="Z55" s="123" t="str">
        <f t="shared" si="67"/>
        <v/>
      </c>
      <c r="AA55" s="123" t="str">
        <f t="shared" si="68"/>
        <v/>
      </c>
      <c r="AB55" s="123" t="str">
        <f t="shared" si="69"/>
        <v/>
      </c>
      <c r="AC55" s="123" t="str">
        <f t="shared" si="70"/>
        <v/>
      </c>
      <c r="AD55" s="123" t="str">
        <f t="shared" si="71"/>
        <v/>
      </c>
      <c r="AE55" s="123" t="str">
        <f t="shared" si="72"/>
        <v/>
      </c>
      <c r="AF55" s="123" t="str">
        <f t="shared" si="73"/>
        <v/>
      </c>
      <c r="AG55" s="123" t="str">
        <f t="shared" si="74"/>
        <v/>
      </c>
      <c r="AH55" s="123" t="str">
        <f t="shared" si="75"/>
        <v/>
      </c>
      <c r="AI55" s="123" t="str">
        <f t="shared" si="76"/>
        <v/>
      </c>
      <c r="AJ55" s="123" t="str">
        <f t="shared" si="77"/>
        <v/>
      </c>
      <c r="AK55" s="123"/>
      <c r="AL55" s="123"/>
      <c r="AM55" s="123" t="str">
        <f t="shared" si="82"/>
        <v/>
      </c>
      <c r="AN55" s="123" t="str">
        <f t="shared" si="83"/>
        <v/>
      </c>
      <c r="AO55" s="123" t="str">
        <f t="shared" si="84"/>
        <v/>
      </c>
      <c r="AP55" s="123" t="str">
        <f t="shared" si="85"/>
        <v/>
      </c>
      <c r="AQ55" s="123" t="str">
        <f t="shared" si="86"/>
        <v/>
      </c>
      <c r="AR55" s="123" t="str">
        <f t="shared" si="87"/>
        <v/>
      </c>
      <c r="AS55" s="123" t="str">
        <f t="shared" si="88"/>
        <v/>
      </c>
      <c r="AT55" s="123" t="str">
        <f t="shared" si="89"/>
        <v/>
      </c>
      <c r="AU55" s="123" t="str">
        <f t="shared" si="90"/>
        <v/>
      </c>
      <c r="AV55" s="123" t="str">
        <f t="shared" si="91"/>
        <v/>
      </c>
      <c r="AW55" s="123" t="str">
        <f t="shared" si="92"/>
        <v/>
      </c>
      <c r="AX55" s="123"/>
      <c r="AY55" s="123"/>
      <c r="AZ55" s="123" t="str">
        <f t="shared" si="93"/>
        <v/>
      </c>
      <c r="BA55" s="123" t="str">
        <f t="shared" si="94"/>
        <v/>
      </c>
      <c r="BB55" s="123" t="str">
        <f t="shared" si="95"/>
        <v/>
      </c>
      <c r="BC55" s="123" t="str">
        <f t="shared" si="96"/>
        <v/>
      </c>
      <c r="BD55" s="123" t="str">
        <f t="shared" si="97"/>
        <v/>
      </c>
      <c r="BE55" s="123" t="str">
        <f t="shared" si="98"/>
        <v/>
      </c>
      <c r="BF55" s="123" t="str">
        <f t="shared" si="99"/>
        <v/>
      </c>
      <c r="BG55" s="123" t="str">
        <f t="shared" si="100"/>
        <v/>
      </c>
      <c r="BH55" s="123" t="str">
        <f t="shared" si="101"/>
        <v/>
      </c>
      <c r="BI55" s="123" t="str">
        <f t="shared" si="102"/>
        <v/>
      </c>
      <c r="BJ55" s="123" t="str">
        <f t="shared" si="103"/>
        <v/>
      </c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</row>
    <row r="56" spans="2:82" ht="15.75" customHeight="1">
      <c r="B56" s="117">
        <f t="shared" si="55"/>
        <v>78</v>
      </c>
      <c r="C56" s="117">
        <f t="shared" si="56"/>
        <v>49</v>
      </c>
      <c r="D56" s="123" t="str">
        <f t="shared" si="9"/>
        <v/>
      </c>
      <c r="E56" s="123" t="str">
        <f t="shared" si="80"/>
        <v/>
      </c>
      <c r="F56" s="123">
        <f t="shared" si="81"/>
        <v>4262376.8816506108</v>
      </c>
      <c r="G56" s="123">
        <f>IFERROR(12*INDEX(D_Prem_Table[Monthly_premium], MATCH($B56&amp;";"&amp;adv.gender&amp;";"&amp;adv.smoker&amp;";"&amp;"人壽保", D_Prem_Table[Lookup key], 0)) * adv.SA * INDEX(S_Currency[rate], MATCH(adv.currency, S_Currency[currency], 0)), "")</f>
        <v>48635.458560000006</v>
      </c>
      <c r="H56" s="123">
        <f>IF(AND($C56&lt;=adv.payment_period, $C56&lt;=84), adv.premium * INDEX(S_Currency[rate], MATCH(adv.currency, S_Currency[currency], 0)), 0)</f>
        <v>0</v>
      </c>
      <c r="I56" s="123" t="str">
        <f t="shared" si="78"/>
        <v/>
      </c>
      <c r="J56" s="123">
        <f t="shared" si="3"/>
        <v>-48635.458560000006</v>
      </c>
      <c r="K56" s="123">
        <f t="shared" si="57"/>
        <v>-46332.359424000089</v>
      </c>
      <c r="L56" s="123"/>
      <c r="M56" s="158" t="str">
        <f>IFERROR(INDEX(進階!$C$143:$C$156, MATCH(INDEX(S_PolicyYear[attained_age_or_policy_year], MATCH(C56, S_PolicyYear[policy_year], 0)), 進階!$B$143:$B$156, 0)), "not available")</f>
        <v>not available</v>
      </c>
      <c r="N56" s="123"/>
      <c r="O56" s="123"/>
      <c r="P56" s="123" t="str">
        <f t="shared" si="79"/>
        <v/>
      </c>
      <c r="Q56" s="123" t="str">
        <f t="shared" si="58"/>
        <v/>
      </c>
      <c r="R56" s="123" t="str">
        <f t="shared" si="59"/>
        <v/>
      </c>
      <c r="S56" s="123" t="str">
        <f t="shared" si="60"/>
        <v/>
      </c>
      <c r="T56" s="123" t="str">
        <f t="shared" si="61"/>
        <v/>
      </c>
      <c r="U56" s="123" t="str">
        <f t="shared" si="62"/>
        <v/>
      </c>
      <c r="V56" s="123" t="str">
        <f t="shared" si="63"/>
        <v/>
      </c>
      <c r="W56" s="123" t="str">
        <f t="shared" si="64"/>
        <v/>
      </c>
      <c r="X56" s="123" t="str">
        <f t="shared" si="65"/>
        <v/>
      </c>
      <c r="Y56" s="123" t="str">
        <f t="shared" si="66"/>
        <v/>
      </c>
      <c r="Z56" s="123" t="str">
        <f t="shared" si="67"/>
        <v/>
      </c>
      <c r="AA56" s="123" t="str">
        <f t="shared" si="68"/>
        <v/>
      </c>
      <c r="AB56" s="123" t="str">
        <f t="shared" si="69"/>
        <v/>
      </c>
      <c r="AC56" s="123" t="str">
        <f t="shared" si="70"/>
        <v/>
      </c>
      <c r="AD56" s="123" t="str">
        <f t="shared" si="71"/>
        <v/>
      </c>
      <c r="AE56" s="123" t="str">
        <f t="shared" si="72"/>
        <v/>
      </c>
      <c r="AF56" s="123" t="str">
        <f t="shared" si="73"/>
        <v/>
      </c>
      <c r="AG56" s="123" t="str">
        <f t="shared" si="74"/>
        <v/>
      </c>
      <c r="AH56" s="123" t="str">
        <f t="shared" si="75"/>
        <v/>
      </c>
      <c r="AI56" s="123" t="str">
        <f t="shared" si="76"/>
        <v/>
      </c>
      <c r="AJ56" s="123" t="str">
        <f t="shared" si="77"/>
        <v/>
      </c>
      <c r="AK56" s="123"/>
      <c r="AL56" s="123"/>
      <c r="AM56" s="123" t="str">
        <f t="shared" si="82"/>
        <v/>
      </c>
      <c r="AN56" s="123" t="str">
        <f t="shared" si="83"/>
        <v/>
      </c>
      <c r="AO56" s="123" t="str">
        <f t="shared" si="84"/>
        <v/>
      </c>
      <c r="AP56" s="123" t="str">
        <f t="shared" si="85"/>
        <v/>
      </c>
      <c r="AQ56" s="123" t="str">
        <f t="shared" si="86"/>
        <v/>
      </c>
      <c r="AR56" s="123" t="str">
        <f t="shared" si="87"/>
        <v/>
      </c>
      <c r="AS56" s="123" t="str">
        <f t="shared" si="88"/>
        <v/>
      </c>
      <c r="AT56" s="123" t="str">
        <f t="shared" si="89"/>
        <v/>
      </c>
      <c r="AU56" s="123" t="str">
        <f t="shared" si="90"/>
        <v/>
      </c>
      <c r="AV56" s="123" t="str">
        <f t="shared" si="91"/>
        <v/>
      </c>
      <c r="AW56" s="123" t="str">
        <f t="shared" si="92"/>
        <v/>
      </c>
      <c r="AX56" s="123"/>
      <c r="AY56" s="123"/>
      <c r="AZ56" s="123" t="str">
        <f t="shared" si="93"/>
        <v/>
      </c>
      <c r="BA56" s="123" t="str">
        <f t="shared" si="94"/>
        <v/>
      </c>
      <c r="BB56" s="123" t="str">
        <f t="shared" si="95"/>
        <v/>
      </c>
      <c r="BC56" s="123" t="str">
        <f t="shared" si="96"/>
        <v/>
      </c>
      <c r="BD56" s="123" t="str">
        <f t="shared" si="97"/>
        <v/>
      </c>
      <c r="BE56" s="123" t="str">
        <f t="shared" si="98"/>
        <v/>
      </c>
      <c r="BF56" s="123" t="str">
        <f t="shared" si="99"/>
        <v/>
      </c>
      <c r="BG56" s="123" t="str">
        <f t="shared" si="100"/>
        <v/>
      </c>
      <c r="BH56" s="123" t="str">
        <f t="shared" si="101"/>
        <v/>
      </c>
      <c r="BI56" s="123" t="str">
        <f t="shared" si="102"/>
        <v/>
      </c>
      <c r="BJ56" s="123" t="str">
        <f t="shared" si="103"/>
        <v/>
      </c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</row>
    <row r="57" spans="2:82" ht="15.75" customHeight="1">
      <c r="B57" s="117">
        <f t="shared" si="55"/>
        <v>79</v>
      </c>
      <c r="C57" s="117">
        <f t="shared" si="56"/>
        <v>50</v>
      </c>
      <c r="D57" s="123" t="str">
        <f t="shared" si="9"/>
        <v/>
      </c>
      <c r="E57" s="123" t="str">
        <f t="shared" si="80"/>
        <v/>
      </c>
      <c r="F57" s="123">
        <f t="shared" si="81"/>
        <v>4502035.6672522342</v>
      </c>
      <c r="G57" s="123">
        <f>IFERROR(12*INDEX(D_Prem_Table[Monthly_premium], MATCH($B57&amp;";"&amp;adv.gender&amp;";"&amp;adv.smoker&amp;";"&amp;"人壽保", D_Prem_Table[Lookup key], 0)) * adv.SA * INDEX(S_Currency[rate], MATCH(adv.currency, S_Currency[currency], 0)), "")</f>
        <v>54866.912255999996</v>
      </c>
      <c r="H57" s="123">
        <f>IF(AND($C57&lt;=adv.payment_period, $C57&lt;=84), adv.premium * INDEX(S_Currency[rate], MATCH(adv.currency, S_Currency[currency], 0)), 0)</f>
        <v>0</v>
      </c>
      <c r="I57" s="123" t="str">
        <f t="shared" si="78"/>
        <v/>
      </c>
      <c r="J57" s="123">
        <f t="shared" si="3"/>
        <v>-54866.912255999996</v>
      </c>
      <c r="K57" s="123">
        <f t="shared" si="57"/>
        <v>-101199.27168000009</v>
      </c>
      <c r="L57" s="123"/>
      <c r="M57" s="158" t="str">
        <f>IFERROR(INDEX(進階!$C$143:$C$156, MATCH(INDEX(S_PolicyYear[attained_age_or_policy_year], MATCH(C57, S_PolicyYear[policy_year], 0)), 進階!$B$143:$B$156, 0)), "not available")</f>
        <v>not available</v>
      </c>
      <c r="N57" s="123"/>
      <c r="O57" s="123"/>
      <c r="P57" s="123" t="str">
        <f t="shared" si="79"/>
        <v/>
      </c>
      <c r="Q57" s="123" t="str">
        <f t="shared" si="58"/>
        <v/>
      </c>
      <c r="R57" s="123" t="str">
        <f t="shared" si="59"/>
        <v/>
      </c>
      <c r="S57" s="123" t="str">
        <f t="shared" si="60"/>
        <v/>
      </c>
      <c r="T57" s="123" t="str">
        <f t="shared" si="61"/>
        <v/>
      </c>
      <c r="U57" s="123" t="str">
        <f t="shared" si="62"/>
        <v/>
      </c>
      <c r="V57" s="123" t="str">
        <f t="shared" si="63"/>
        <v/>
      </c>
      <c r="W57" s="123" t="str">
        <f t="shared" si="64"/>
        <v/>
      </c>
      <c r="X57" s="123" t="str">
        <f t="shared" si="65"/>
        <v/>
      </c>
      <c r="Y57" s="123" t="str">
        <f t="shared" si="66"/>
        <v/>
      </c>
      <c r="Z57" s="123" t="str">
        <f t="shared" si="67"/>
        <v/>
      </c>
      <c r="AA57" s="123" t="str">
        <f t="shared" si="68"/>
        <v/>
      </c>
      <c r="AB57" s="123" t="str">
        <f t="shared" si="69"/>
        <v/>
      </c>
      <c r="AC57" s="123" t="str">
        <f t="shared" si="70"/>
        <v/>
      </c>
      <c r="AD57" s="123" t="str">
        <f t="shared" si="71"/>
        <v/>
      </c>
      <c r="AE57" s="123" t="str">
        <f t="shared" si="72"/>
        <v/>
      </c>
      <c r="AF57" s="123" t="str">
        <f t="shared" si="73"/>
        <v/>
      </c>
      <c r="AG57" s="123" t="str">
        <f t="shared" si="74"/>
        <v/>
      </c>
      <c r="AH57" s="123" t="str">
        <f t="shared" si="75"/>
        <v/>
      </c>
      <c r="AI57" s="123" t="str">
        <f t="shared" si="76"/>
        <v/>
      </c>
      <c r="AJ57" s="123" t="str">
        <f t="shared" si="77"/>
        <v/>
      </c>
      <c r="AK57" s="123"/>
      <c r="AL57" s="123"/>
      <c r="AM57" s="123" t="str">
        <f t="shared" si="82"/>
        <v/>
      </c>
      <c r="AN57" s="123" t="str">
        <f t="shared" si="83"/>
        <v/>
      </c>
      <c r="AO57" s="123" t="str">
        <f t="shared" si="84"/>
        <v/>
      </c>
      <c r="AP57" s="123" t="str">
        <f t="shared" si="85"/>
        <v/>
      </c>
      <c r="AQ57" s="123" t="str">
        <f t="shared" si="86"/>
        <v/>
      </c>
      <c r="AR57" s="123" t="str">
        <f t="shared" si="87"/>
        <v/>
      </c>
      <c r="AS57" s="123" t="str">
        <f t="shared" si="88"/>
        <v/>
      </c>
      <c r="AT57" s="123" t="str">
        <f t="shared" si="89"/>
        <v/>
      </c>
      <c r="AU57" s="123" t="str">
        <f t="shared" si="90"/>
        <v/>
      </c>
      <c r="AV57" s="123" t="str">
        <f t="shared" si="91"/>
        <v/>
      </c>
      <c r="AW57" s="123" t="str">
        <f t="shared" si="92"/>
        <v/>
      </c>
      <c r="AX57" s="123"/>
      <c r="AY57" s="123"/>
      <c r="AZ57" s="123" t="str">
        <f t="shared" si="93"/>
        <v/>
      </c>
      <c r="BA57" s="123" t="str">
        <f t="shared" si="94"/>
        <v/>
      </c>
      <c r="BB57" s="123" t="str">
        <f t="shared" si="95"/>
        <v/>
      </c>
      <c r="BC57" s="123" t="str">
        <f t="shared" si="96"/>
        <v/>
      </c>
      <c r="BD57" s="123" t="str">
        <f t="shared" si="97"/>
        <v/>
      </c>
      <c r="BE57" s="123" t="str">
        <f t="shared" si="98"/>
        <v/>
      </c>
      <c r="BF57" s="123" t="str">
        <f t="shared" si="99"/>
        <v/>
      </c>
      <c r="BG57" s="123" t="str">
        <f t="shared" si="100"/>
        <v/>
      </c>
      <c r="BH57" s="123" t="str">
        <f t="shared" si="101"/>
        <v/>
      </c>
      <c r="BI57" s="123" t="str">
        <f t="shared" si="102"/>
        <v/>
      </c>
      <c r="BJ57" s="123" t="str">
        <f t="shared" si="103"/>
        <v/>
      </c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</row>
    <row r="58" spans="2:82" ht="15.75" customHeight="1">
      <c r="B58" s="117">
        <f t="shared" si="55"/>
        <v>80</v>
      </c>
      <c r="C58" s="117">
        <f t="shared" si="56"/>
        <v>51</v>
      </c>
      <c r="D58" s="123" t="str">
        <f t="shared" si="9"/>
        <v/>
      </c>
      <c r="E58" s="123" t="str">
        <f t="shared" si="80"/>
        <v/>
      </c>
      <c r="F58" s="123">
        <f t="shared" si="81"/>
        <v>4751300.0051323706</v>
      </c>
      <c r="G58" s="123">
        <f>IFERROR(12*INDEX(D_Prem_Table[Monthly_premium], MATCH($B58&amp;";"&amp;adv.gender&amp;";"&amp;adv.smoker&amp;";"&amp;"人壽保", D_Prem_Table[Lookup key], 0)) * adv.SA * INDEX(S_Currency[rate], MATCH(adv.currency, S_Currency[currency], 0)), "")</f>
        <v>61568.372735999998</v>
      </c>
      <c r="H58" s="123">
        <f>IF(AND($C58&lt;=adv.payment_period, $C58&lt;=84), adv.premium * INDEX(S_Currency[rate], MATCH(adv.currency, S_Currency[currency], 0)), 0)</f>
        <v>0</v>
      </c>
      <c r="I58" s="123" t="str">
        <f t="shared" si="78"/>
        <v/>
      </c>
      <c r="J58" s="123">
        <f t="shared" si="3"/>
        <v>-61568.372735999998</v>
      </c>
      <c r="K58" s="123">
        <f t="shared" si="57"/>
        <v>-162767.64441600008</v>
      </c>
      <c r="L58" s="123"/>
      <c r="M58" s="158">
        <f>IFERROR(INDEX(進階!$C$143:$C$156, MATCH(INDEX(S_PolicyYear[attained_age_or_policy_year], MATCH(C58, S_PolicyYear[policy_year], 0)), 進階!$B$143:$B$156, 0)), "not available")</f>
        <v>1508048.88</v>
      </c>
      <c r="N58" s="123"/>
      <c r="O58" s="123"/>
      <c r="P58" s="123" t="str">
        <f t="shared" si="79"/>
        <v/>
      </c>
      <c r="Q58" s="123" t="str">
        <f t="shared" si="58"/>
        <v/>
      </c>
      <c r="R58" s="123" t="str">
        <f t="shared" si="59"/>
        <v/>
      </c>
      <c r="S58" s="123" t="str">
        <f t="shared" si="60"/>
        <v/>
      </c>
      <c r="T58" s="123" t="str">
        <f t="shared" si="61"/>
        <v/>
      </c>
      <c r="U58" s="123" t="str">
        <f t="shared" si="62"/>
        <v/>
      </c>
      <c r="V58" s="123" t="str">
        <f t="shared" si="63"/>
        <v/>
      </c>
      <c r="W58" s="123" t="str">
        <f t="shared" si="64"/>
        <v/>
      </c>
      <c r="X58" s="123" t="str">
        <f t="shared" si="65"/>
        <v/>
      </c>
      <c r="Y58" s="123" t="str">
        <f t="shared" si="66"/>
        <v/>
      </c>
      <c r="Z58" s="123" t="str">
        <f t="shared" si="67"/>
        <v/>
      </c>
      <c r="AA58" s="123" t="str">
        <f t="shared" si="68"/>
        <v/>
      </c>
      <c r="AB58" s="123" t="str">
        <f t="shared" si="69"/>
        <v/>
      </c>
      <c r="AC58" s="123" t="str">
        <f t="shared" si="70"/>
        <v/>
      </c>
      <c r="AD58" s="123" t="str">
        <f t="shared" si="71"/>
        <v/>
      </c>
      <c r="AE58" s="123" t="str">
        <f t="shared" si="72"/>
        <v/>
      </c>
      <c r="AF58" s="123" t="str">
        <f t="shared" si="73"/>
        <v/>
      </c>
      <c r="AG58" s="123" t="str">
        <f t="shared" si="74"/>
        <v/>
      </c>
      <c r="AH58" s="123" t="str">
        <f t="shared" si="75"/>
        <v/>
      </c>
      <c r="AI58" s="123" t="str">
        <f t="shared" si="76"/>
        <v/>
      </c>
      <c r="AJ58" s="123" t="str">
        <f t="shared" si="77"/>
        <v/>
      </c>
      <c r="AK58" s="123"/>
      <c r="AL58" s="123"/>
      <c r="AM58" s="123" t="str">
        <f t="shared" si="82"/>
        <v/>
      </c>
      <c r="AN58" s="123" t="str">
        <f t="shared" si="83"/>
        <v/>
      </c>
      <c r="AO58" s="123" t="str">
        <f t="shared" si="84"/>
        <v/>
      </c>
      <c r="AP58" s="123" t="str">
        <f t="shared" si="85"/>
        <v/>
      </c>
      <c r="AQ58" s="123" t="str">
        <f t="shared" si="86"/>
        <v/>
      </c>
      <c r="AR58" s="123" t="str">
        <f t="shared" si="87"/>
        <v/>
      </c>
      <c r="AS58" s="123" t="str">
        <f t="shared" si="88"/>
        <v/>
      </c>
      <c r="AT58" s="123" t="str">
        <f t="shared" si="89"/>
        <v/>
      </c>
      <c r="AU58" s="123" t="str">
        <f t="shared" si="90"/>
        <v/>
      </c>
      <c r="AV58" s="123" t="str">
        <f t="shared" si="91"/>
        <v/>
      </c>
      <c r="AW58" s="123" t="str">
        <f t="shared" si="92"/>
        <v/>
      </c>
      <c r="AX58" s="123"/>
      <c r="AY58" s="123"/>
      <c r="AZ58" s="123" t="str">
        <f t="shared" si="93"/>
        <v/>
      </c>
      <c r="BA58" s="123" t="str">
        <f t="shared" si="94"/>
        <v/>
      </c>
      <c r="BB58" s="123" t="str">
        <f t="shared" si="95"/>
        <v/>
      </c>
      <c r="BC58" s="123" t="str">
        <f t="shared" si="96"/>
        <v/>
      </c>
      <c r="BD58" s="123" t="str">
        <f t="shared" si="97"/>
        <v/>
      </c>
      <c r="BE58" s="123" t="str">
        <f t="shared" si="98"/>
        <v/>
      </c>
      <c r="BF58" s="123" t="str">
        <f t="shared" si="99"/>
        <v/>
      </c>
      <c r="BG58" s="123" t="str">
        <f t="shared" si="100"/>
        <v/>
      </c>
      <c r="BH58" s="123" t="str">
        <f t="shared" si="101"/>
        <v/>
      </c>
      <c r="BI58" s="123" t="str">
        <f t="shared" si="102"/>
        <v/>
      </c>
      <c r="BJ58" s="123" t="str">
        <f t="shared" si="103"/>
        <v/>
      </c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</row>
    <row r="59" spans="2:82" ht="15.75" customHeight="1">
      <c r="B59" s="117">
        <f t="shared" si="55"/>
        <v>81</v>
      </c>
      <c r="C59" s="117">
        <f t="shared" si="56"/>
        <v>52</v>
      </c>
      <c r="D59" s="123" t="str">
        <f t="shared" si="9"/>
        <v/>
      </c>
      <c r="E59" s="123" t="str">
        <f t="shared" si="80"/>
        <v/>
      </c>
      <c r="F59" s="123">
        <f t="shared" si="81"/>
        <v>5010059.5279671568</v>
      </c>
      <c r="G59" s="123">
        <f>IFERROR(12*INDEX(D_Prem_Table[Monthly_premium], MATCH($B59&amp;";"&amp;adv.gender&amp;";"&amp;adv.smoker&amp;";"&amp;"人壽保", D_Prem_Table[Lookup key], 0)) * adv.SA * INDEX(S_Currency[rate], MATCH(adv.currency, S_Currency[currency], 0)), "")</f>
        <v>69001.380863999992</v>
      </c>
      <c r="H59" s="123">
        <f>IF(AND($C59&lt;=adv.payment_period, $C59&lt;=84), adv.premium * INDEX(S_Currency[rate], MATCH(adv.currency, S_Currency[currency], 0)), 0)</f>
        <v>0</v>
      </c>
      <c r="I59" s="123" t="str">
        <f t="shared" si="78"/>
        <v/>
      </c>
      <c r="J59" s="123">
        <f t="shared" si="3"/>
        <v>-69001.380863999992</v>
      </c>
      <c r="K59" s="123">
        <f t="shared" si="57"/>
        <v>-231769.02528000006</v>
      </c>
      <c r="L59" s="123"/>
      <c r="M59" s="158" t="str">
        <f>IFERROR(INDEX(進階!$C$143:$C$156, MATCH(INDEX(S_PolicyYear[attained_age_or_policy_year], MATCH(C59, S_PolicyYear[policy_year], 0)), 進階!$B$143:$B$156, 0)), "not available")</f>
        <v>not available</v>
      </c>
      <c r="N59" s="123"/>
      <c r="O59" s="123"/>
      <c r="P59" s="123" t="str">
        <f t="shared" si="79"/>
        <v/>
      </c>
      <c r="Q59" s="123" t="str">
        <f t="shared" si="58"/>
        <v/>
      </c>
      <c r="R59" s="123" t="str">
        <f t="shared" si="59"/>
        <v/>
      </c>
      <c r="S59" s="123" t="str">
        <f t="shared" si="60"/>
        <v/>
      </c>
      <c r="T59" s="123" t="str">
        <f t="shared" si="61"/>
        <v/>
      </c>
      <c r="U59" s="123" t="str">
        <f t="shared" si="62"/>
        <v/>
      </c>
      <c r="V59" s="123" t="str">
        <f t="shared" si="63"/>
        <v/>
      </c>
      <c r="W59" s="123" t="str">
        <f t="shared" si="64"/>
        <v/>
      </c>
      <c r="X59" s="123" t="str">
        <f t="shared" si="65"/>
        <v/>
      </c>
      <c r="Y59" s="123" t="str">
        <f t="shared" si="66"/>
        <v/>
      </c>
      <c r="Z59" s="123" t="str">
        <f t="shared" si="67"/>
        <v/>
      </c>
      <c r="AA59" s="123" t="str">
        <f t="shared" si="68"/>
        <v/>
      </c>
      <c r="AB59" s="123" t="str">
        <f t="shared" si="69"/>
        <v/>
      </c>
      <c r="AC59" s="123" t="str">
        <f t="shared" si="70"/>
        <v/>
      </c>
      <c r="AD59" s="123" t="str">
        <f t="shared" si="71"/>
        <v/>
      </c>
      <c r="AE59" s="123" t="str">
        <f t="shared" si="72"/>
        <v/>
      </c>
      <c r="AF59" s="123" t="str">
        <f t="shared" si="73"/>
        <v/>
      </c>
      <c r="AG59" s="123" t="str">
        <f t="shared" si="74"/>
        <v/>
      </c>
      <c r="AH59" s="123" t="str">
        <f t="shared" si="75"/>
        <v/>
      </c>
      <c r="AI59" s="123" t="str">
        <f t="shared" si="76"/>
        <v/>
      </c>
      <c r="AJ59" s="123" t="str">
        <f t="shared" si="77"/>
        <v/>
      </c>
      <c r="AK59" s="123"/>
      <c r="AL59" s="123"/>
      <c r="AM59" s="123" t="str">
        <f t="shared" si="82"/>
        <v/>
      </c>
      <c r="AN59" s="123" t="str">
        <f t="shared" si="83"/>
        <v/>
      </c>
      <c r="AO59" s="123" t="str">
        <f t="shared" si="84"/>
        <v/>
      </c>
      <c r="AP59" s="123" t="str">
        <f t="shared" si="85"/>
        <v/>
      </c>
      <c r="AQ59" s="123" t="str">
        <f t="shared" si="86"/>
        <v/>
      </c>
      <c r="AR59" s="123" t="str">
        <f t="shared" si="87"/>
        <v/>
      </c>
      <c r="AS59" s="123" t="str">
        <f t="shared" si="88"/>
        <v/>
      </c>
      <c r="AT59" s="123" t="str">
        <f t="shared" si="89"/>
        <v/>
      </c>
      <c r="AU59" s="123" t="str">
        <f t="shared" si="90"/>
        <v/>
      </c>
      <c r="AV59" s="123" t="str">
        <f t="shared" si="91"/>
        <v/>
      </c>
      <c r="AW59" s="123" t="str">
        <f t="shared" si="92"/>
        <v/>
      </c>
      <c r="AX59" s="123"/>
      <c r="AY59" s="123"/>
      <c r="AZ59" s="123" t="str">
        <f t="shared" si="93"/>
        <v/>
      </c>
      <c r="BA59" s="123" t="str">
        <f t="shared" si="94"/>
        <v/>
      </c>
      <c r="BB59" s="123" t="str">
        <f t="shared" si="95"/>
        <v/>
      </c>
      <c r="BC59" s="123" t="str">
        <f t="shared" si="96"/>
        <v/>
      </c>
      <c r="BD59" s="123" t="str">
        <f t="shared" si="97"/>
        <v/>
      </c>
      <c r="BE59" s="123" t="str">
        <f t="shared" si="98"/>
        <v/>
      </c>
      <c r="BF59" s="123" t="str">
        <f t="shared" si="99"/>
        <v/>
      </c>
      <c r="BG59" s="123" t="str">
        <f t="shared" si="100"/>
        <v/>
      </c>
      <c r="BH59" s="123" t="str">
        <f t="shared" si="101"/>
        <v/>
      </c>
      <c r="BI59" s="123" t="str">
        <f t="shared" si="102"/>
        <v/>
      </c>
      <c r="BJ59" s="123" t="str">
        <f t="shared" si="103"/>
        <v/>
      </c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</row>
    <row r="60" spans="2:82" ht="15.75" customHeight="1">
      <c r="B60" s="117">
        <f t="shared" si="55"/>
        <v>82</v>
      </c>
      <c r="C60" s="117">
        <f t="shared" si="56"/>
        <v>53</v>
      </c>
      <c r="D60" s="123" t="str">
        <f t="shared" si="9"/>
        <v/>
      </c>
      <c r="E60" s="123" t="str">
        <f t="shared" si="80"/>
        <v/>
      </c>
      <c r="F60" s="123">
        <f t="shared" si="81"/>
        <v>5278207.0392576577</v>
      </c>
      <c r="G60" s="123">
        <f>IFERROR(12*INDEX(D_Prem_Table[Monthly_premium], MATCH($B60&amp;";"&amp;adv.gender&amp;";"&amp;adv.smoker&amp;";"&amp;"人壽保", D_Prem_Table[Lookup key], 0)) * adv.SA * INDEX(S_Currency[rate], MATCH(adv.currency, S_Currency[currency], 0)), "")</f>
        <v>77155.752959999998</v>
      </c>
      <c r="H60" s="123">
        <f>IF(AND($C60&lt;=adv.payment_period, $C60&lt;=84), adv.premium * INDEX(S_Currency[rate], MATCH(adv.currency, S_Currency[currency], 0)), 0)</f>
        <v>0</v>
      </c>
      <c r="I60" s="123" t="str">
        <f t="shared" si="78"/>
        <v/>
      </c>
      <c r="J60" s="123">
        <f t="shared" si="3"/>
        <v>-77155.752959999998</v>
      </c>
      <c r="K60" s="123">
        <f t="shared" si="57"/>
        <v>-308924.77824000007</v>
      </c>
      <c r="L60" s="123"/>
      <c r="M60" s="158" t="str">
        <f>IFERROR(INDEX(進階!$C$143:$C$156, MATCH(INDEX(S_PolicyYear[attained_age_or_policy_year], MATCH(C60, S_PolicyYear[policy_year], 0)), 進階!$B$143:$B$156, 0)), "not available")</f>
        <v>not available</v>
      </c>
      <c r="N60" s="123"/>
      <c r="O60" s="123"/>
      <c r="P60" s="123" t="str">
        <f t="shared" si="79"/>
        <v/>
      </c>
      <c r="Q60" s="123" t="str">
        <f t="shared" si="58"/>
        <v/>
      </c>
      <c r="R60" s="123" t="str">
        <f t="shared" si="59"/>
        <v/>
      </c>
      <c r="S60" s="123" t="str">
        <f t="shared" si="60"/>
        <v/>
      </c>
      <c r="T60" s="123" t="str">
        <f t="shared" si="61"/>
        <v/>
      </c>
      <c r="U60" s="123" t="str">
        <f t="shared" si="62"/>
        <v/>
      </c>
      <c r="V60" s="123" t="str">
        <f t="shared" si="63"/>
        <v/>
      </c>
      <c r="W60" s="123" t="str">
        <f t="shared" si="64"/>
        <v/>
      </c>
      <c r="X60" s="123" t="str">
        <f t="shared" si="65"/>
        <v/>
      </c>
      <c r="Y60" s="123" t="str">
        <f t="shared" si="66"/>
        <v/>
      </c>
      <c r="Z60" s="123" t="str">
        <f t="shared" si="67"/>
        <v/>
      </c>
      <c r="AA60" s="123" t="str">
        <f t="shared" si="68"/>
        <v/>
      </c>
      <c r="AB60" s="123" t="str">
        <f t="shared" si="69"/>
        <v/>
      </c>
      <c r="AC60" s="123" t="str">
        <f t="shared" si="70"/>
        <v/>
      </c>
      <c r="AD60" s="123" t="str">
        <f t="shared" si="71"/>
        <v/>
      </c>
      <c r="AE60" s="123" t="str">
        <f t="shared" si="72"/>
        <v/>
      </c>
      <c r="AF60" s="123" t="str">
        <f t="shared" si="73"/>
        <v/>
      </c>
      <c r="AG60" s="123" t="str">
        <f t="shared" si="74"/>
        <v/>
      </c>
      <c r="AH60" s="123" t="str">
        <f t="shared" si="75"/>
        <v/>
      </c>
      <c r="AI60" s="123" t="str">
        <f t="shared" si="76"/>
        <v/>
      </c>
      <c r="AJ60" s="123" t="str">
        <f t="shared" si="77"/>
        <v/>
      </c>
      <c r="AK60" s="123"/>
      <c r="AL60" s="123"/>
      <c r="AM60" s="123" t="str">
        <f t="shared" si="82"/>
        <v/>
      </c>
      <c r="AN60" s="123" t="str">
        <f t="shared" si="83"/>
        <v/>
      </c>
      <c r="AO60" s="123" t="str">
        <f t="shared" si="84"/>
        <v/>
      </c>
      <c r="AP60" s="123" t="str">
        <f t="shared" si="85"/>
        <v/>
      </c>
      <c r="AQ60" s="123" t="str">
        <f t="shared" si="86"/>
        <v/>
      </c>
      <c r="AR60" s="123" t="str">
        <f t="shared" si="87"/>
        <v/>
      </c>
      <c r="AS60" s="123" t="str">
        <f t="shared" si="88"/>
        <v/>
      </c>
      <c r="AT60" s="123" t="str">
        <f t="shared" si="89"/>
        <v/>
      </c>
      <c r="AU60" s="123" t="str">
        <f t="shared" si="90"/>
        <v/>
      </c>
      <c r="AV60" s="123" t="str">
        <f t="shared" si="91"/>
        <v/>
      </c>
      <c r="AW60" s="123" t="str">
        <f t="shared" si="92"/>
        <v/>
      </c>
      <c r="AX60" s="123"/>
      <c r="AY60" s="123"/>
      <c r="AZ60" s="123" t="str">
        <f t="shared" si="93"/>
        <v/>
      </c>
      <c r="BA60" s="123" t="str">
        <f t="shared" si="94"/>
        <v/>
      </c>
      <c r="BB60" s="123" t="str">
        <f t="shared" si="95"/>
        <v/>
      </c>
      <c r="BC60" s="123" t="str">
        <f t="shared" si="96"/>
        <v/>
      </c>
      <c r="BD60" s="123" t="str">
        <f t="shared" si="97"/>
        <v/>
      </c>
      <c r="BE60" s="123" t="str">
        <f t="shared" si="98"/>
        <v/>
      </c>
      <c r="BF60" s="123" t="str">
        <f t="shared" si="99"/>
        <v/>
      </c>
      <c r="BG60" s="123" t="str">
        <f t="shared" si="100"/>
        <v/>
      </c>
      <c r="BH60" s="123" t="str">
        <f t="shared" si="101"/>
        <v/>
      </c>
      <c r="BI60" s="123" t="str">
        <f t="shared" si="102"/>
        <v/>
      </c>
      <c r="BJ60" s="123" t="str">
        <f t="shared" si="103"/>
        <v/>
      </c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</row>
    <row r="61" spans="2:82" ht="15.75" customHeight="1">
      <c r="B61" s="117">
        <f t="shared" si="55"/>
        <v>83</v>
      </c>
      <c r="C61" s="117">
        <f t="shared" si="56"/>
        <v>54</v>
      </c>
      <c r="D61" s="123" t="str">
        <f t="shared" si="9"/>
        <v/>
      </c>
      <c r="E61" s="123" t="str">
        <f t="shared" si="80"/>
        <v/>
      </c>
      <c r="F61" s="123">
        <f t="shared" si="81"/>
        <v>5555638.0943148136</v>
      </c>
      <c r="G61" s="123">
        <f>IFERROR(12*INDEX(D_Prem_Table[Monthly_premium], MATCH($B61&amp;";"&amp;adv.gender&amp;";"&amp;adv.smoker&amp;";"&amp;"人壽保", D_Prem_Table[Lookup key], 0)) * adv.SA * INDEX(S_Currency[rate], MATCH(adv.currency, S_Currency[currency], 0)), "")</f>
        <v>86021.904384000009</v>
      </c>
      <c r="H61" s="123">
        <f>IF(AND($C61&lt;=adv.payment_period, $C61&lt;=84), adv.premium * INDEX(S_Currency[rate], MATCH(adv.currency, S_Currency[currency], 0)), 0)</f>
        <v>0</v>
      </c>
      <c r="I61" s="123" t="str">
        <f t="shared" si="78"/>
        <v/>
      </c>
      <c r="J61" s="123">
        <f t="shared" si="3"/>
        <v>-86021.904384000009</v>
      </c>
      <c r="K61" s="123">
        <f t="shared" si="57"/>
        <v>-394946.68262400007</v>
      </c>
      <c r="L61" s="123"/>
      <c r="M61" s="158" t="str">
        <f>IFERROR(INDEX(進階!$C$143:$C$156, MATCH(INDEX(S_PolicyYear[attained_age_or_policy_year], MATCH(C61, S_PolicyYear[policy_year], 0)), 進階!$B$143:$B$156, 0)), "not available")</f>
        <v>not available</v>
      </c>
      <c r="N61" s="123"/>
      <c r="O61" s="123"/>
      <c r="P61" s="123" t="str">
        <f t="shared" si="79"/>
        <v/>
      </c>
      <c r="Q61" s="123" t="str">
        <f t="shared" si="58"/>
        <v/>
      </c>
      <c r="R61" s="123" t="str">
        <f t="shared" si="59"/>
        <v/>
      </c>
      <c r="S61" s="123" t="str">
        <f t="shared" si="60"/>
        <v/>
      </c>
      <c r="T61" s="123" t="str">
        <f t="shared" si="61"/>
        <v/>
      </c>
      <c r="U61" s="123" t="str">
        <f t="shared" si="62"/>
        <v/>
      </c>
      <c r="V61" s="123" t="str">
        <f t="shared" si="63"/>
        <v/>
      </c>
      <c r="W61" s="123" t="str">
        <f t="shared" si="64"/>
        <v/>
      </c>
      <c r="X61" s="123" t="str">
        <f t="shared" si="65"/>
        <v/>
      </c>
      <c r="Y61" s="123" t="str">
        <f t="shared" si="66"/>
        <v/>
      </c>
      <c r="Z61" s="123" t="str">
        <f t="shared" si="67"/>
        <v/>
      </c>
      <c r="AA61" s="123" t="str">
        <f t="shared" si="68"/>
        <v/>
      </c>
      <c r="AB61" s="123" t="str">
        <f t="shared" si="69"/>
        <v/>
      </c>
      <c r="AC61" s="123" t="str">
        <f t="shared" si="70"/>
        <v/>
      </c>
      <c r="AD61" s="123" t="str">
        <f t="shared" si="71"/>
        <v/>
      </c>
      <c r="AE61" s="123" t="str">
        <f t="shared" si="72"/>
        <v/>
      </c>
      <c r="AF61" s="123" t="str">
        <f t="shared" si="73"/>
        <v/>
      </c>
      <c r="AG61" s="123" t="str">
        <f t="shared" si="74"/>
        <v/>
      </c>
      <c r="AH61" s="123" t="str">
        <f t="shared" si="75"/>
        <v/>
      </c>
      <c r="AI61" s="123" t="str">
        <f t="shared" si="76"/>
        <v/>
      </c>
      <c r="AJ61" s="123" t="str">
        <f t="shared" si="77"/>
        <v/>
      </c>
      <c r="AK61" s="123"/>
      <c r="AL61" s="123"/>
      <c r="AM61" s="123" t="str">
        <f t="shared" si="82"/>
        <v/>
      </c>
      <c r="AN61" s="123" t="str">
        <f t="shared" si="83"/>
        <v/>
      </c>
      <c r="AO61" s="123" t="str">
        <f t="shared" si="84"/>
        <v/>
      </c>
      <c r="AP61" s="123" t="str">
        <f t="shared" si="85"/>
        <v/>
      </c>
      <c r="AQ61" s="123" t="str">
        <f t="shared" si="86"/>
        <v/>
      </c>
      <c r="AR61" s="123" t="str">
        <f t="shared" si="87"/>
        <v/>
      </c>
      <c r="AS61" s="123" t="str">
        <f t="shared" si="88"/>
        <v/>
      </c>
      <c r="AT61" s="123" t="str">
        <f t="shared" si="89"/>
        <v/>
      </c>
      <c r="AU61" s="123" t="str">
        <f t="shared" si="90"/>
        <v/>
      </c>
      <c r="AV61" s="123" t="str">
        <f t="shared" si="91"/>
        <v/>
      </c>
      <c r="AW61" s="123" t="str">
        <f t="shared" si="92"/>
        <v/>
      </c>
      <c r="AX61" s="123"/>
      <c r="AY61" s="123"/>
      <c r="AZ61" s="123" t="str">
        <f t="shared" si="93"/>
        <v/>
      </c>
      <c r="BA61" s="123" t="str">
        <f t="shared" si="94"/>
        <v/>
      </c>
      <c r="BB61" s="123" t="str">
        <f t="shared" si="95"/>
        <v/>
      </c>
      <c r="BC61" s="123" t="str">
        <f t="shared" si="96"/>
        <v/>
      </c>
      <c r="BD61" s="123" t="str">
        <f t="shared" si="97"/>
        <v/>
      </c>
      <c r="BE61" s="123" t="str">
        <f t="shared" si="98"/>
        <v/>
      </c>
      <c r="BF61" s="123" t="str">
        <f t="shared" si="99"/>
        <v/>
      </c>
      <c r="BG61" s="123" t="str">
        <f t="shared" si="100"/>
        <v/>
      </c>
      <c r="BH61" s="123" t="str">
        <f t="shared" si="101"/>
        <v/>
      </c>
      <c r="BI61" s="123" t="str">
        <f t="shared" si="102"/>
        <v/>
      </c>
      <c r="BJ61" s="123" t="str">
        <f t="shared" si="103"/>
        <v/>
      </c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</row>
    <row r="62" spans="2:82" ht="15.75" customHeight="1">
      <c r="B62" s="117">
        <f t="shared" si="55"/>
        <v>84</v>
      </c>
      <c r="C62" s="117">
        <f t="shared" si="56"/>
        <v>55</v>
      </c>
      <c r="D62" s="123" t="str">
        <f t="shared" si="9"/>
        <v/>
      </c>
      <c r="E62" s="123" t="str">
        <f t="shared" si="80"/>
        <v/>
      </c>
      <c r="F62" s="123">
        <f t="shared" si="81"/>
        <v>5842220.0416080514</v>
      </c>
      <c r="G62" s="123">
        <f>IFERROR(12*INDEX(D_Prem_Table[Monthly_premium], MATCH($B62&amp;";"&amp;adv.gender&amp;";"&amp;adv.smoker&amp;";"&amp;"人壽保", D_Prem_Table[Lookup key], 0)) * adv.SA * INDEX(S_Currency[rate], MATCH(adv.currency, S_Currency[currency], 0)), "")</f>
        <v>95619.363839999991</v>
      </c>
      <c r="H62" s="123">
        <f>IF(AND($C62&lt;=adv.payment_period, $C62&lt;=84), adv.premium * INDEX(S_Currency[rate], MATCH(adv.currency, S_Currency[currency], 0)), 0)</f>
        <v>0</v>
      </c>
      <c r="I62" s="123" t="str">
        <f t="shared" si="78"/>
        <v/>
      </c>
      <c r="J62" s="123">
        <f t="shared" si="3"/>
        <v>-95619.363839999991</v>
      </c>
      <c r="K62" s="123">
        <f t="shared" si="57"/>
        <v>-490566.04646400007</v>
      </c>
      <c r="L62" s="123"/>
      <c r="M62" s="158" t="str">
        <f>IFERROR(INDEX(進階!$C$143:$C$156, MATCH(INDEX(S_PolicyYear[attained_age_or_policy_year], MATCH(C62, S_PolicyYear[policy_year], 0)), 進階!$B$143:$B$156, 0)), "not available")</f>
        <v>not available</v>
      </c>
      <c r="N62" s="123"/>
      <c r="O62" s="123"/>
      <c r="P62" s="123" t="str">
        <f t="shared" si="79"/>
        <v/>
      </c>
      <c r="Q62" s="123" t="str">
        <f t="shared" si="58"/>
        <v/>
      </c>
      <c r="R62" s="123" t="str">
        <f t="shared" si="59"/>
        <v/>
      </c>
      <c r="S62" s="123" t="str">
        <f t="shared" si="60"/>
        <v/>
      </c>
      <c r="T62" s="123" t="str">
        <f t="shared" si="61"/>
        <v/>
      </c>
      <c r="U62" s="123" t="str">
        <f t="shared" si="62"/>
        <v/>
      </c>
      <c r="V62" s="123" t="str">
        <f t="shared" si="63"/>
        <v/>
      </c>
      <c r="W62" s="123" t="str">
        <f t="shared" si="64"/>
        <v/>
      </c>
      <c r="X62" s="123" t="str">
        <f t="shared" si="65"/>
        <v/>
      </c>
      <c r="Y62" s="123" t="str">
        <f t="shared" si="66"/>
        <v/>
      </c>
      <c r="Z62" s="123" t="str">
        <f t="shared" si="67"/>
        <v/>
      </c>
      <c r="AA62" s="123" t="str">
        <f t="shared" si="68"/>
        <v/>
      </c>
      <c r="AB62" s="123" t="str">
        <f t="shared" si="69"/>
        <v/>
      </c>
      <c r="AC62" s="123" t="str">
        <f t="shared" si="70"/>
        <v/>
      </c>
      <c r="AD62" s="123" t="str">
        <f t="shared" si="71"/>
        <v/>
      </c>
      <c r="AE62" s="123" t="str">
        <f t="shared" si="72"/>
        <v/>
      </c>
      <c r="AF62" s="123" t="str">
        <f t="shared" si="73"/>
        <v/>
      </c>
      <c r="AG62" s="123" t="str">
        <f t="shared" si="74"/>
        <v/>
      </c>
      <c r="AH62" s="123" t="str">
        <f t="shared" si="75"/>
        <v/>
      </c>
      <c r="AI62" s="123" t="str">
        <f t="shared" si="76"/>
        <v/>
      </c>
      <c r="AJ62" s="123" t="str">
        <f t="shared" si="77"/>
        <v/>
      </c>
      <c r="AK62" s="123"/>
      <c r="AL62" s="123"/>
      <c r="AM62" s="123" t="str">
        <f t="shared" si="82"/>
        <v/>
      </c>
      <c r="AN62" s="123" t="str">
        <f t="shared" si="83"/>
        <v/>
      </c>
      <c r="AO62" s="123" t="str">
        <f t="shared" si="84"/>
        <v/>
      </c>
      <c r="AP62" s="123" t="str">
        <f t="shared" si="85"/>
        <v/>
      </c>
      <c r="AQ62" s="123" t="str">
        <f t="shared" si="86"/>
        <v/>
      </c>
      <c r="AR62" s="123" t="str">
        <f t="shared" si="87"/>
        <v/>
      </c>
      <c r="AS62" s="123" t="str">
        <f t="shared" si="88"/>
        <v/>
      </c>
      <c r="AT62" s="123" t="str">
        <f t="shared" si="89"/>
        <v/>
      </c>
      <c r="AU62" s="123" t="str">
        <f t="shared" si="90"/>
        <v/>
      </c>
      <c r="AV62" s="123" t="str">
        <f t="shared" si="91"/>
        <v/>
      </c>
      <c r="AW62" s="123" t="str">
        <f t="shared" si="92"/>
        <v/>
      </c>
      <c r="AX62" s="123"/>
      <c r="AY62" s="123"/>
      <c r="AZ62" s="123" t="str">
        <f t="shared" si="93"/>
        <v/>
      </c>
      <c r="BA62" s="123" t="str">
        <f t="shared" si="94"/>
        <v/>
      </c>
      <c r="BB62" s="123" t="str">
        <f t="shared" si="95"/>
        <v/>
      </c>
      <c r="BC62" s="123" t="str">
        <f t="shared" si="96"/>
        <v/>
      </c>
      <c r="BD62" s="123" t="str">
        <f t="shared" si="97"/>
        <v/>
      </c>
      <c r="BE62" s="123" t="str">
        <f t="shared" si="98"/>
        <v/>
      </c>
      <c r="BF62" s="123" t="str">
        <f t="shared" si="99"/>
        <v/>
      </c>
      <c r="BG62" s="123" t="str">
        <f t="shared" si="100"/>
        <v/>
      </c>
      <c r="BH62" s="123" t="str">
        <f t="shared" si="101"/>
        <v/>
      </c>
      <c r="BI62" s="123" t="str">
        <f t="shared" si="102"/>
        <v/>
      </c>
      <c r="BJ62" s="123" t="str">
        <f t="shared" si="103"/>
        <v/>
      </c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</row>
    <row r="63" spans="2:82" ht="15.75" customHeight="1">
      <c r="B63" s="117" t="str">
        <f t="shared" si="55"/>
        <v/>
      </c>
      <c r="C63" s="117" t="str">
        <f t="shared" si="56"/>
        <v/>
      </c>
      <c r="D63" s="123" t="str">
        <f t="shared" si="9"/>
        <v/>
      </c>
      <c r="E63" s="123" t="str">
        <f t="shared" si="80"/>
        <v/>
      </c>
      <c r="F63" s="123" t="str">
        <f t="shared" si="81"/>
        <v/>
      </c>
      <c r="G63" s="123" t="str">
        <f>IFERROR(12*INDEX(D_Prem_Table[Monthly_premium], MATCH($B63&amp;";"&amp;adv.gender&amp;";"&amp;adv.smoker&amp;";"&amp;"人壽保", D_Prem_Table[Lookup key], 0)) * adv.SA * INDEX(S_Currency[rate], MATCH(adv.currency, S_Currency[currency], 0)), "")</f>
        <v/>
      </c>
      <c r="H63" s="123">
        <f>IF(AND($C63&lt;=adv.payment_period, $C63&lt;=84), adv.premium * INDEX(S_Currency[rate], MATCH(adv.currency, S_Currency[currency], 0)), 0)</f>
        <v>0</v>
      </c>
      <c r="I63" s="123" t="str">
        <f t="shared" si="78"/>
        <v/>
      </c>
      <c r="J63" s="123" t="str">
        <f t="shared" si="3"/>
        <v/>
      </c>
      <c r="K63" s="123">
        <f t="shared" si="57"/>
        <v>-490566.04646400007</v>
      </c>
      <c r="L63" s="123"/>
      <c r="M63" s="158" t="str">
        <f>IFERROR(INDEX(進階!$C$143:$C$156, MATCH(INDEX(S_PolicyYear[attained_age_or_policy_year], MATCH(C63, S_PolicyYear[policy_year], 0)), 進階!$B$143:$B$156, 0)), "not available")</f>
        <v>not available</v>
      </c>
      <c r="N63" s="123"/>
      <c r="O63" s="123"/>
      <c r="P63" s="123" t="str">
        <f t="shared" si="79"/>
        <v/>
      </c>
      <c r="Q63" s="123" t="str">
        <f t="shared" si="58"/>
        <v/>
      </c>
      <c r="R63" s="123" t="str">
        <f t="shared" si="59"/>
        <v/>
      </c>
      <c r="S63" s="123" t="str">
        <f t="shared" si="60"/>
        <v/>
      </c>
      <c r="T63" s="123" t="str">
        <f t="shared" si="61"/>
        <v/>
      </c>
      <c r="U63" s="123" t="str">
        <f t="shared" si="62"/>
        <v/>
      </c>
      <c r="V63" s="123" t="str">
        <f t="shared" si="63"/>
        <v/>
      </c>
      <c r="W63" s="123" t="str">
        <f t="shared" si="64"/>
        <v/>
      </c>
      <c r="X63" s="123" t="str">
        <f t="shared" si="65"/>
        <v/>
      </c>
      <c r="Y63" s="123" t="str">
        <f t="shared" si="66"/>
        <v/>
      </c>
      <c r="Z63" s="123" t="str">
        <f t="shared" si="67"/>
        <v/>
      </c>
      <c r="AA63" s="123" t="str">
        <f t="shared" si="68"/>
        <v/>
      </c>
      <c r="AB63" s="123" t="str">
        <f t="shared" si="69"/>
        <v/>
      </c>
      <c r="AC63" s="123" t="str">
        <f t="shared" si="70"/>
        <v/>
      </c>
      <c r="AD63" s="123" t="str">
        <f t="shared" si="71"/>
        <v/>
      </c>
      <c r="AE63" s="123" t="str">
        <f t="shared" si="72"/>
        <v/>
      </c>
      <c r="AF63" s="123" t="str">
        <f t="shared" si="73"/>
        <v/>
      </c>
      <c r="AG63" s="123" t="str">
        <f t="shared" si="74"/>
        <v/>
      </c>
      <c r="AH63" s="123" t="str">
        <f t="shared" si="75"/>
        <v/>
      </c>
      <c r="AI63" s="123" t="str">
        <f t="shared" si="76"/>
        <v/>
      </c>
      <c r="AJ63" s="123" t="str">
        <f t="shared" si="77"/>
        <v/>
      </c>
      <c r="AK63" s="123"/>
      <c r="AL63" s="123"/>
      <c r="AM63" s="123" t="str">
        <f t="shared" si="82"/>
        <v/>
      </c>
      <c r="AN63" s="123" t="str">
        <f t="shared" si="83"/>
        <v/>
      </c>
      <c r="AO63" s="123" t="str">
        <f t="shared" si="84"/>
        <v/>
      </c>
      <c r="AP63" s="123" t="str">
        <f t="shared" si="85"/>
        <v/>
      </c>
      <c r="AQ63" s="123" t="str">
        <f t="shared" si="86"/>
        <v/>
      </c>
      <c r="AR63" s="123" t="str">
        <f t="shared" si="87"/>
        <v/>
      </c>
      <c r="AS63" s="123" t="str">
        <f t="shared" si="88"/>
        <v/>
      </c>
      <c r="AT63" s="123" t="str">
        <f t="shared" si="89"/>
        <v/>
      </c>
      <c r="AU63" s="123" t="str">
        <f t="shared" si="90"/>
        <v/>
      </c>
      <c r="AV63" s="123" t="str">
        <f t="shared" si="91"/>
        <v/>
      </c>
      <c r="AW63" s="123" t="str">
        <f t="shared" si="92"/>
        <v/>
      </c>
      <c r="AX63" s="123"/>
      <c r="AY63" s="123"/>
      <c r="AZ63" s="123" t="str">
        <f t="shared" si="93"/>
        <v/>
      </c>
      <c r="BA63" s="123" t="str">
        <f t="shared" si="94"/>
        <v/>
      </c>
      <c r="BB63" s="123" t="str">
        <f t="shared" si="95"/>
        <v/>
      </c>
      <c r="BC63" s="123" t="str">
        <f t="shared" si="96"/>
        <v/>
      </c>
      <c r="BD63" s="123" t="str">
        <f t="shared" si="97"/>
        <v/>
      </c>
      <c r="BE63" s="123" t="str">
        <f t="shared" si="98"/>
        <v/>
      </c>
      <c r="BF63" s="123" t="str">
        <f t="shared" si="99"/>
        <v/>
      </c>
      <c r="BG63" s="123" t="str">
        <f t="shared" si="100"/>
        <v/>
      </c>
      <c r="BH63" s="123" t="str">
        <f t="shared" si="101"/>
        <v/>
      </c>
      <c r="BI63" s="123" t="str">
        <f t="shared" si="102"/>
        <v/>
      </c>
      <c r="BJ63" s="123" t="str">
        <f t="shared" si="103"/>
        <v/>
      </c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</row>
    <row r="64" spans="2:82" ht="15.75" customHeight="1">
      <c r="B64" s="117" t="str">
        <f t="shared" si="55"/>
        <v/>
      </c>
      <c r="C64" s="117" t="str">
        <f t="shared" si="56"/>
        <v/>
      </c>
      <c r="D64" s="123" t="str">
        <f t="shared" si="9"/>
        <v/>
      </c>
      <c r="E64" s="123" t="str">
        <f t="shared" si="80"/>
        <v/>
      </c>
      <c r="F64" s="123" t="str">
        <f t="shared" si="81"/>
        <v/>
      </c>
      <c r="G64" s="123" t="str">
        <f>IFERROR(12*INDEX(D_Prem_Table[Monthly_premium], MATCH($B64&amp;";"&amp;adv.gender&amp;";"&amp;adv.smoker&amp;";"&amp;"人壽保", D_Prem_Table[Lookup key], 0)) * adv.SA * INDEX(S_Currency[rate], MATCH(adv.currency, S_Currency[currency], 0)), "")</f>
        <v/>
      </c>
      <c r="H64" s="123">
        <f>IF(AND($C64&lt;=adv.payment_period, $C64&lt;=84), adv.premium * INDEX(S_Currency[rate], MATCH(adv.currency, S_Currency[currency], 0)), 0)</f>
        <v>0</v>
      </c>
      <c r="I64" s="123" t="str">
        <f t="shared" si="78"/>
        <v/>
      </c>
      <c r="J64" s="123" t="str">
        <f t="shared" si="3"/>
        <v/>
      </c>
      <c r="K64" s="123">
        <f t="shared" si="57"/>
        <v>-490566.04646400007</v>
      </c>
      <c r="L64" s="123"/>
      <c r="M64" s="158" t="str">
        <f>IFERROR(INDEX(進階!$C$143:$C$156, MATCH(INDEX(S_PolicyYear[attained_age_or_policy_year], MATCH(C64, S_PolicyYear[policy_year], 0)), 進階!$B$143:$B$156, 0)), "not available")</f>
        <v>not available</v>
      </c>
      <c r="N64" s="123"/>
      <c r="O64" s="123"/>
      <c r="P64" s="123" t="str">
        <f t="shared" si="79"/>
        <v/>
      </c>
      <c r="Q64" s="123" t="str">
        <f t="shared" si="58"/>
        <v/>
      </c>
      <c r="R64" s="123" t="str">
        <f t="shared" si="59"/>
        <v/>
      </c>
      <c r="S64" s="123" t="str">
        <f t="shared" si="60"/>
        <v/>
      </c>
      <c r="T64" s="123" t="str">
        <f t="shared" si="61"/>
        <v/>
      </c>
      <c r="U64" s="123" t="str">
        <f t="shared" si="62"/>
        <v/>
      </c>
      <c r="V64" s="123" t="str">
        <f t="shared" si="63"/>
        <v/>
      </c>
      <c r="W64" s="123" t="str">
        <f t="shared" si="64"/>
        <v/>
      </c>
      <c r="X64" s="123" t="str">
        <f t="shared" si="65"/>
        <v/>
      </c>
      <c r="Y64" s="123" t="str">
        <f t="shared" si="66"/>
        <v/>
      </c>
      <c r="Z64" s="123" t="str">
        <f t="shared" si="67"/>
        <v/>
      </c>
      <c r="AA64" s="123" t="str">
        <f t="shared" si="68"/>
        <v/>
      </c>
      <c r="AB64" s="123" t="str">
        <f t="shared" si="69"/>
        <v/>
      </c>
      <c r="AC64" s="123" t="str">
        <f t="shared" si="70"/>
        <v/>
      </c>
      <c r="AD64" s="123" t="str">
        <f t="shared" si="71"/>
        <v/>
      </c>
      <c r="AE64" s="123" t="str">
        <f t="shared" si="72"/>
        <v/>
      </c>
      <c r="AF64" s="123" t="str">
        <f t="shared" si="73"/>
        <v/>
      </c>
      <c r="AG64" s="123" t="str">
        <f t="shared" si="74"/>
        <v/>
      </c>
      <c r="AH64" s="123" t="str">
        <f t="shared" si="75"/>
        <v/>
      </c>
      <c r="AI64" s="123" t="str">
        <f t="shared" si="76"/>
        <v/>
      </c>
      <c r="AJ64" s="123" t="str">
        <f t="shared" si="77"/>
        <v/>
      </c>
      <c r="AK64" s="123"/>
      <c r="AL64" s="123"/>
      <c r="AM64" s="123" t="str">
        <f t="shared" si="82"/>
        <v/>
      </c>
      <c r="AN64" s="123" t="str">
        <f t="shared" si="83"/>
        <v/>
      </c>
      <c r="AO64" s="123" t="str">
        <f t="shared" si="84"/>
        <v/>
      </c>
      <c r="AP64" s="123" t="str">
        <f t="shared" si="85"/>
        <v/>
      </c>
      <c r="AQ64" s="123" t="str">
        <f t="shared" si="86"/>
        <v/>
      </c>
      <c r="AR64" s="123" t="str">
        <f t="shared" si="87"/>
        <v/>
      </c>
      <c r="AS64" s="123" t="str">
        <f t="shared" si="88"/>
        <v/>
      </c>
      <c r="AT64" s="123" t="str">
        <f t="shared" si="89"/>
        <v/>
      </c>
      <c r="AU64" s="123" t="str">
        <f t="shared" si="90"/>
        <v/>
      </c>
      <c r="AV64" s="123" t="str">
        <f t="shared" si="91"/>
        <v/>
      </c>
      <c r="AW64" s="123" t="str">
        <f t="shared" si="92"/>
        <v/>
      </c>
      <c r="AX64" s="123"/>
      <c r="AY64" s="123"/>
      <c r="AZ64" s="123" t="str">
        <f t="shared" si="93"/>
        <v/>
      </c>
      <c r="BA64" s="123" t="str">
        <f t="shared" si="94"/>
        <v/>
      </c>
      <c r="BB64" s="123" t="str">
        <f t="shared" si="95"/>
        <v/>
      </c>
      <c r="BC64" s="123" t="str">
        <f t="shared" si="96"/>
        <v/>
      </c>
      <c r="BD64" s="123" t="str">
        <f t="shared" si="97"/>
        <v/>
      </c>
      <c r="BE64" s="123" t="str">
        <f t="shared" si="98"/>
        <v/>
      </c>
      <c r="BF64" s="123" t="str">
        <f t="shared" si="99"/>
        <v/>
      </c>
      <c r="BG64" s="123" t="str">
        <f t="shared" si="100"/>
        <v/>
      </c>
      <c r="BH64" s="123" t="str">
        <f t="shared" si="101"/>
        <v/>
      </c>
      <c r="BI64" s="123" t="str">
        <f t="shared" si="102"/>
        <v/>
      </c>
      <c r="BJ64" s="123" t="str">
        <f t="shared" si="103"/>
        <v/>
      </c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</row>
    <row r="65" spans="2:82" ht="15.75" customHeight="1">
      <c r="B65" s="117" t="str">
        <f t="shared" si="55"/>
        <v/>
      </c>
      <c r="C65" s="117" t="str">
        <f t="shared" si="56"/>
        <v/>
      </c>
      <c r="D65" s="123" t="str">
        <f t="shared" si="9"/>
        <v/>
      </c>
      <c r="E65" s="123" t="str">
        <f t="shared" si="80"/>
        <v/>
      </c>
      <c r="F65" s="123" t="str">
        <f t="shared" si="81"/>
        <v/>
      </c>
      <c r="G65" s="123" t="str">
        <f>IFERROR(12*INDEX(D_Prem_Table[Monthly_premium], MATCH($B65&amp;";"&amp;adv.gender&amp;";"&amp;adv.smoker&amp;";"&amp;"人壽保", D_Prem_Table[Lookup key], 0)) * adv.SA * INDEX(S_Currency[rate], MATCH(adv.currency, S_Currency[currency], 0)), "")</f>
        <v/>
      </c>
      <c r="H65" s="123">
        <f>IF(AND($C65&lt;=adv.payment_period, $C65&lt;=84), adv.premium * INDEX(S_Currency[rate], MATCH(adv.currency, S_Currency[currency], 0)), 0)</f>
        <v>0</v>
      </c>
      <c r="I65" s="123" t="str">
        <f t="shared" si="78"/>
        <v/>
      </c>
      <c r="J65" s="123" t="str">
        <f t="shared" si="3"/>
        <v/>
      </c>
      <c r="K65" s="123">
        <f t="shared" si="57"/>
        <v>-490566.04646400007</v>
      </c>
      <c r="L65" s="123"/>
      <c r="M65" s="158" t="str">
        <f>IFERROR(INDEX(進階!$C$143:$C$156, MATCH(INDEX(S_PolicyYear[attained_age_or_policy_year], MATCH(C65, S_PolicyYear[policy_year], 0)), 進階!$B$143:$B$156, 0)), "not available")</f>
        <v>not available</v>
      </c>
      <c r="N65" s="123"/>
      <c r="O65" s="123"/>
      <c r="P65" s="123" t="str">
        <f t="shared" si="79"/>
        <v/>
      </c>
      <c r="Q65" s="123" t="str">
        <f t="shared" si="58"/>
        <v/>
      </c>
      <c r="R65" s="123" t="str">
        <f t="shared" si="59"/>
        <v/>
      </c>
      <c r="S65" s="123" t="str">
        <f t="shared" si="60"/>
        <v/>
      </c>
      <c r="T65" s="123" t="str">
        <f t="shared" si="61"/>
        <v/>
      </c>
      <c r="U65" s="123" t="str">
        <f t="shared" si="62"/>
        <v/>
      </c>
      <c r="V65" s="123" t="str">
        <f t="shared" si="63"/>
        <v/>
      </c>
      <c r="W65" s="123" t="str">
        <f t="shared" si="64"/>
        <v/>
      </c>
      <c r="X65" s="123" t="str">
        <f t="shared" si="65"/>
        <v/>
      </c>
      <c r="Y65" s="123" t="str">
        <f t="shared" si="66"/>
        <v/>
      </c>
      <c r="Z65" s="123" t="str">
        <f t="shared" si="67"/>
        <v/>
      </c>
      <c r="AA65" s="123" t="str">
        <f t="shared" si="68"/>
        <v/>
      </c>
      <c r="AB65" s="123" t="str">
        <f t="shared" si="69"/>
        <v/>
      </c>
      <c r="AC65" s="123" t="str">
        <f t="shared" si="70"/>
        <v/>
      </c>
      <c r="AD65" s="123" t="str">
        <f t="shared" si="71"/>
        <v/>
      </c>
      <c r="AE65" s="123" t="str">
        <f t="shared" si="72"/>
        <v/>
      </c>
      <c r="AF65" s="123" t="str">
        <f t="shared" si="73"/>
        <v/>
      </c>
      <c r="AG65" s="123" t="str">
        <f t="shared" si="74"/>
        <v/>
      </c>
      <c r="AH65" s="123" t="str">
        <f t="shared" si="75"/>
        <v/>
      </c>
      <c r="AI65" s="123" t="str">
        <f t="shared" si="76"/>
        <v/>
      </c>
      <c r="AJ65" s="123" t="str">
        <f t="shared" si="77"/>
        <v/>
      </c>
      <c r="AK65" s="123"/>
      <c r="AL65" s="123"/>
      <c r="AM65" s="123" t="str">
        <f t="shared" si="82"/>
        <v/>
      </c>
      <c r="AN65" s="123" t="str">
        <f t="shared" si="83"/>
        <v/>
      </c>
      <c r="AO65" s="123" t="str">
        <f t="shared" si="84"/>
        <v/>
      </c>
      <c r="AP65" s="123" t="str">
        <f t="shared" si="85"/>
        <v/>
      </c>
      <c r="AQ65" s="123" t="str">
        <f t="shared" si="86"/>
        <v/>
      </c>
      <c r="AR65" s="123" t="str">
        <f t="shared" si="87"/>
        <v/>
      </c>
      <c r="AS65" s="123" t="str">
        <f t="shared" si="88"/>
        <v/>
      </c>
      <c r="AT65" s="123" t="str">
        <f t="shared" si="89"/>
        <v/>
      </c>
      <c r="AU65" s="123" t="str">
        <f t="shared" si="90"/>
        <v/>
      </c>
      <c r="AV65" s="123" t="str">
        <f t="shared" si="91"/>
        <v/>
      </c>
      <c r="AW65" s="123" t="str">
        <f t="shared" si="92"/>
        <v/>
      </c>
      <c r="AX65" s="123"/>
      <c r="AY65" s="123"/>
      <c r="AZ65" s="123" t="str">
        <f t="shared" si="93"/>
        <v/>
      </c>
      <c r="BA65" s="123" t="str">
        <f t="shared" si="94"/>
        <v/>
      </c>
      <c r="BB65" s="123" t="str">
        <f t="shared" si="95"/>
        <v/>
      </c>
      <c r="BC65" s="123" t="str">
        <f t="shared" si="96"/>
        <v/>
      </c>
      <c r="BD65" s="123" t="str">
        <f t="shared" si="97"/>
        <v/>
      </c>
      <c r="BE65" s="123" t="str">
        <f t="shared" si="98"/>
        <v/>
      </c>
      <c r="BF65" s="123" t="str">
        <f t="shared" si="99"/>
        <v/>
      </c>
      <c r="BG65" s="123" t="str">
        <f t="shared" si="100"/>
        <v/>
      </c>
      <c r="BH65" s="123" t="str">
        <f t="shared" si="101"/>
        <v/>
      </c>
      <c r="BI65" s="123" t="str">
        <f t="shared" si="102"/>
        <v/>
      </c>
      <c r="BJ65" s="123" t="str">
        <f t="shared" si="103"/>
        <v/>
      </c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</row>
    <row r="66" spans="2:82" ht="15.75" customHeight="1">
      <c r="B66" s="117" t="str">
        <f t="shared" si="55"/>
        <v/>
      </c>
      <c r="C66" s="117" t="str">
        <f t="shared" si="56"/>
        <v/>
      </c>
      <c r="D66" s="123" t="str">
        <f t="shared" si="9"/>
        <v/>
      </c>
      <c r="E66" s="123" t="str">
        <f t="shared" si="80"/>
        <v/>
      </c>
      <c r="F66" s="123" t="str">
        <f t="shared" si="81"/>
        <v/>
      </c>
      <c r="G66" s="123" t="str">
        <f>IFERROR(12*INDEX(D_Prem_Table[Monthly_premium], MATCH($B66&amp;";"&amp;adv.gender&amp;";"&amp;adv.smoker&amp;";"&amp;"人壽保", D_Prem_Table[Lookup key], 0)) * adv.SA * INDEX(S_Currency[rate], MATCH(adv.currency, S_Currency[currency], 0)), "")</f>
        <v/>
      </c>
      <c r="H66" s="123">
        <f>IF(AND($C66&lt;=adv.payment_period, $C66&lt;=84), adv.premium * INDEX(S_Currency[rate], MATCH(adv.currency, S_Currency[currency], 0)), 0)</f>
        <v>0</v>
      </c>
      <c r="I66" s="123" t="str">
        <f t="shared" si="78"/>
        <v/>
      </c>
      <c r="J66" s="123" t="str">
        <f t="shared" si="3"/>
        <v/>
      </c>
      <c r="K66" s="123">
        <f t="shared" si="57"/>
        <v>-490566.04646400007</v>
      </c>
      <c r="L66" s="123"/>
      <c r="M66" s="158" t="str">
        <f>IFERROR(INDEX(進階!$C$143:$C$156, MATCH(INDEX(S_PolicyYear[attained_age_or_policy_year], MATCH(C66, S_PolicyYear[policy_year], 0)), 進階!$B$143:$B$156, 0)), "not available")</f>
        <v>not available</v>
      </c>
      <c r="N66" s="123"/>
      <c r="O66" s="123"/>
      <c r="P66" s="123" t="str">
        <f t="shared" si="79"/>
        <v/>
      </c>
      <c r="Q66" s="123" t="str">
        <f t="shared" si="58"/>
        <v/>
      </c>
      <c r="R66" s="123" t="str">
        <f t="shared" si="59"/>
        <v/>
      </c>
      <c r="S66" s="123" t="str">
        <f t="shared" si="60"/>
        <v/>
      </c>
      <c r="T66" s="123" t="str">
        <f t="shared" si="61"/>
        <v/>
      </c>
      <c r="U66" s="123" t="str">
        <f t="shared" si="62"/>
        <v/>
      </c>
      <c r="V66" s="123" t="str">
        <f t="shared" si="63"/>
        <v/>
      </c>
      <c r="W66" s="123" t="str">
        <f t="shared" si="64"/>
        <v/>
      </c>
      <c r="X66" s="123" t="str">
        <f t="shared" si="65"/>
        <v/>
      </c>
      <c r="Y66" s="123" t="str">
        <f t="shared" si="66"/>
        <v/>
      </c>
      <c r="Z66" s="123" t="str">
        <f t="shared" si="67"/>
        <v/>
      </c>
      <c r="AA66" s="123" t="str">
        <f t="shared" si="68"/>
        <v/>
      </c>
      <c r="AB66" s="123" t="str">
        <f t="shared" si="69"/>
        <v/>
      </c>
      <c r="AC66" s="123" t="str">
        <f t="shared" si="70"/>
        <v/>
      </c>
      <c r="AD66" s="123" t="str">
        <f t="shared" si="71"/>
        <v/>
      </c>
      <c r="AE66" s="123" t="str">
        <f t="shared" si="72"/>
        <v/>
      </c>
      <c r="AF66" s="123" t="str">
        <f t="shared" si="73"/>
        <v/>
      </c>
      <c r="AG66" s="123" t="str">
        <f t="shared" si="74"/>
        <v/>
      </c>
      <c r="AH66" s="123" t="str">
        <f t="shared" si="75"/>
        <v/>
      </c>
      <c r="AI66" s="123" t="str">
        <f t="shared" si="76"/>
        <v/>
      </c>
      <c r="AJ66" s="123" t="str">
        <f t="shared" si="77"/>
        <v/>
      </c>
      <c r="AK66" s="123"/>
      <c r="AL66" s="123"/>
      <c r="AM66" s="123" t="str">
        <f t="shared" si="82"/>
        <v/>
      </c>
      <c r="AN66" s="123" t="str">
        <f t="shared" si="83"/>
        <v/>
      </c>
      <c r="AO66" s="123" t="str">
        <f t="shared" si="84"/>
        <v/>
      </c>
      <c r="AP66" s="123" t="str">
        <f t="shared" si="85"/>
        <v/>
      </c>
      <c r="AQ66" s="123" t="str">
        <f t="shared" si="86"/>
        <v/>
      </c>
      <c r="AR66" s="123" t="str">
        <f t="shared" si="87"/>
        <v/>
      </c>
      <c r="AS66" s="123" t="str">
        <f t="shared" si="88"/>
        <v/>
      </c>
      <c r="AT66" s="123" t="str">
        <f t="shared" si="89"/>
        <v/>
      </c>
      <c r="AU66" s="123" t="str">
        <f t="shared" si="90"/>
        <v/>
      </c>
      <c r="AV66" s="123" t="str">
        <f t="shared" si="91"/>
        <v/>
      </c>
      <c r="AW66" s="123" t="str">
        <f t="shared" si="92"/>
        <v/>
      </c>
      <c r="AX66" s="123"/>
      <c r="AY66" s="123"/>
      <c r="AZ66" s="123" t="str">
        <f t="shared" si="93"/>
        <v/>
      </c>
      <c r="BA66" s="123" t="str">
        <f t="shared" si="94"/>
        <v/>
      </c>
      <c r="BB66" s="123" t="str">
        <f t="shared" si="95"/>
        <v/>
      </c>
      <c r="BC66" s="123" t="str">
        <f t="shared" si="96"/>
        <v/>
      </c>
      <c r="BD66" s="123" t="str">
        <f t="shared" si="97"/>
        <v/>
      </c>
      <c r="BE66" s="123" t="str">
        <f t="shared" si="98"/>
        <v/>
      </c>
      <c r="BF66" s="123" t="str">
        <f t="shared" si="99"/>
        <v/>
      </c>
      <c r="BG66" s="123" t="str">
        <f t="shared" si="100"/>
        <v/>
      </c>
      <c r="BH66" s="123" t="str">
        <f t="shared" si="101"/>
        <v/>
      </c>
      <c r="BI66" s="123" t="str">
        <f t="shared" si="102"/>
        <v/>
      </c>
      <c r="BJ66" s="123" t="str">
        <f t="shared" si="103"/>
        <v/>
      </c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</row>
    <row r="67" spans="2:82" ht="15.75" customHeight="1">
      <c r="B67" s="117" t="str">
        <f t="shared" si="55"/>
        <v/>
      </c>
      <c r="C67" s="117" t="str">
        <f t="shared" si="56"/>
        <v/>
      </c>
      <c r="D67" s="123" t="str">
        <f t="shared" si="9"/>
        <v/>
      </c>
      <c r="E67" s="123" t="str">
        <f t="shared" si="80"/>
        <v/>
      </c>
      <c r="F67" s="123" t="str">
        <f t="shared" si="81"/>
        <v/>
      </c>
      <c r="G67" s="123" t="str">
        <f>IFERROR(12*INDEX(D_Prem_Table[Monthly_premium], MATCH($B67&amp;";"&amp;adv.gender&amp;";"&amp;adv.smoker&amp;";"&amp;"人壽保", D_Prem_Table[Lookup key], 0)) * adv.SA * INDEX(S_Currency[rate], MATCH(adv.currency, S_Currency[currency], 0)), "")</f>
        <v/>
      </c>
      <c r="H67" s="123">
        <f>IF(AND($C67&lt;=adv.payment_period, $C67&lt;=84), adv.premium * INDEX(S_Currency[rate], MATCH(adv.currency, S_Currency[currency], 0)), 0)</f>
        <v>0</v>
      </c>
      <c r="I67" s="123" t="str">
        <f t="shared" si="78"/>
        <v/>
      </c>
      <c r="J67" s="123" t="str">
        <f t="shared" si="3"/>
        <v/>
      </c>
      <c r="K67" s="123">
        <f t="shared" si="57"/>
        <v>-490566.04646400007</v>
      </c>
      <c r="L67" s="123"/>
      <c r="M67" s="158" t="str">
        <f>IFERROR(INDEX(進階!$C$143:$C$156, MATCH(INDEX(S_PolicyYear[attained_age_or_policy_year], MATCH(C67, S_PolicyYear[policy_year], 0)), 進階!$B$143:$B$156, 0)), "not available")</f>
        <v>not available</v>
      </c>
      <c r="N67" s="123"/>
      <c r="O67" s="123"/>
      <c r="P67" s="123" t="str">
        <f t="shared" si="79"/>
        <v/>
      </c>
      <c r="Q67" s="123" t="str">
        <f t="shared" si="58"/>
        <v/>
      </c>
      <c r="R67" s="123" t="str">
        <f t="shared" si="59"/>
        <v/>
      </c>
      <c r="S67" s="123" t="str">
        <f t="shared" si="60"/>
        <v/>
      </c>
      <c r="T67" s="123" t="str">
        <f t="shared" si="61"/>
        <v/>
      </c>
      <c r="U67" s="123" t="str">
        <f t="shared" si="62"/>
        <v/>
      </c>
      <c r="V67" s="123" t="str">
        <f t="shared" si="63"/>
        <v/>
      </c>
      <c r="W67" s="123" t="str">
        <f t="shared" si="64"/>
        <v/>
      </c>
      <c r="X67" s="123" t="str">
        <f t="shared" si="65"/>
        <v/>
      </c>
      <c r="Y67" s="123" t="str">
        <f t="shared" si="66"/>
        <v/>
      </c>
      <c r="Z67" s="123" t="str">
        <f t="shared" si="67"/>
        <v/>
      </c>
      <c r="AA67" s="123" t="str">
        <f t="shared" si="68"/>
        <v/>
      </c>
      <c r="AB67" s="123" t="str">
        <f t="shared" si="69"/>
        <v/>
      </c>
      <c r="AC67" s="123" t="str">
        <f t="shared" si="70"/>
        <v/>
      </c>
      <c r="AD67" s="123" t="str">
        <f t="shared" si="71"/>
        <v/>
      </c>
      <c r="AE67" s="123" t="str">
        <f t="shared" si="72"/>
        <v/>
      </c>
      <c r="AF67" s="123" t="str">
        <f t="shared" si="73"/>
        <v/>
      </c>
      <c r="AG67" s="123" t="str">
        <f t="shared" si="74"/>
        <v/>
      </c>
      <c r="AH67" s="123" t="str">
        <f t="shared" si="75"/>
        <v/>
      </c>
      <c r="AI67" s="123" t="str">
        <f t="shared" si="76"/>
        <v/>
      </c>
      <c r="AJ67" s="123" t="str">
        <f t="shared" si="77"/>
        <v/>
      </c>
      <c r="AK67" s="123"/>
      <c r="AL67" s="123"/>
      <c r="AM67" s="123" t="str">
        <f t="shared" si="82"/>
        <v/>
      </c>
      <c r="AN67" s="123" t="str">
        <f t="shared" si="83"/>
        <v/>
      </c>
      <c r="AO67" s="123" t="str">
        <f t="shared" si="84"/>
        <v/>
      </c>
      <c r="AP67" s="123" t="str">
        <f t="shared" si="85"/>
        <v/>
      </c>
      <c r="AQ67" s="123" t="str">
        <f t="shared" si="86"/>
        <v/>
      </c>
      <c r="AR67" s="123" t="str">
        <f t="shared" si="87"/>
        <v/>
      </c>
      <c r="AS67" s="123" t="str">
        <f t="shared" si="88"/>
        <v/>
      </c>
      <c r="AT67" s="123" t="str">
        <f t="shared" si="89"/>
        <v/>
      </c>
      <c r="AU67" s="123" t="str">
        <f t="shared" si="90"/>
        <v/>
      </c>
      <c r="AV67" s="123" t="str">
        <f t="shared" si="91"/>
        <v/>
      </c>
      <c r="AW67" s="123" t="str">
        <f t="shared" si="92"/>
        <v/>
      </c>
      <c r="AX67" s="123"/>
      <c r="AY67" s="123"/>
      <c r="AZ67" s="123" t="str">
        <f t="shared" si="93"/>
        <v/>
      </c>
      <c r="BA67" s="123" t="str">
        <f t="shared" si="94"/>
        <v/>
      </c>
      <c r="BB67" s="123" t="str">
        <f t="shared" si="95"/>
        <v/>
      </c>
      <c r="BC67" s="123" t="str">
        <f t="shared" si="96"/>
        <v/>
      </c>
      <c r="BD67" s="123" t="str">
        <f t="shared" si="97"/>
        <v/>
      </c>
      <c r="BE67" s="123" t="str">
        <f t="shared" si="98"/>
        <v/>
      </c>
      <c r="BF67" s="123" t="str">
        <f t="shared" si="99"/>
        <v/>
      </c>
      <c r="BG67" s="123" t="str">
        <f t="shared" si="100"/>
        <v/>
      </c>
      <c r="BH67" s="123" t="str">
        <f t="shared" si="101"/>
        <v/>
      </c>
      <c r="BI67" s="123" t="str">
        <f t="shared" si="102"/>
        <v/>
      </c>
      <c r="BJ67" s="123" t="str">
        <f t="shared" si="103"/>
        <v/>
      </c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</row>
    <row r="68" spans="2:82" ht="15.75" customHeight="1">
      <c r="B68" s="117" t="str">
        <f t="shared" si="55"/>
        <v/>
      </c>
      <c r="C68" s="117" t="str">
        <f t="shared" si="56"/>
        <v/>
      </c>
      <c r="D68" s="123" t="str">
        <f t="shared" si="9"/>
        <v/>
      </c>
      <c r="E68" s="123" t="str">
        <f t="shared" si="80"/>
        <v/>
      </c>
      <c r="F68" s="123" t="str">
        <f t="shared" si="81"/>
        <v/>
      </c>
      <c r="G68" s="123" t="str">
        <f>IFERROR(12*INDEX(D_Prem_Table[Monthly_premium], MATCH($B68&amp;";"&amp;adv.gender&amp;";"&amp;adv.smoker&amp;";"&amp;"人壽保", D_Prem_Table[Lookup key], 0)) * adv.SA * INDEX(S_Currency[rate], MATCH(adv.currency, S_Currency[currency], 0)), "")</f>
        <v/>
      </c>
      <c r="H68" s="123">
        <f>IF(AND($C68&lt;=adv.payment_period, $C68&lt;=84), adv.premium * INDEX(S_Currency[rate], MATCH(adv.currency, S_Currency[currency], 0)), 0)</f>
        <v>0</v>
      </c>
      <c r="I68" s="123" t="str">
        <f t="shared" si="78"/>
        <v/>
      </c>
      <c r="J68" s="123" t="str">
        <f t="shared" si="3"/>
        <v/>
      </c>
      <c r="K68" s="123">
        <f t="shared" si="57"/>
        <v>-490566.04646400007</v>
      </c>
      <c r="L68" s="123"/>
      <c r="M68" s="158" t="str">
        <f>IFERROR(INDEX(進階!$C$143:$C$156, MATCH(INDEX(S_PolicyYear[attained_age_or_policy_year], MATCH(C68, S_PolicyYear[policy_year], 0)), 進階!$B$143:$B$156, 0)), "not available")</f>
        <v>not available</v>
      </c>
      <c r="N68" s="123"/>
      <c r="O68" s="123"/>
      <c r="P68" s="123" t="str">
        <f t="shared" si="79"/>
        <v/>
      </c>
      <c r="Q68" s="123" t="str">
        <f t="shared" si="58"/>
        <v/>
      </c>
      <c r="R68" s="123" t="str">
        <f t="shared" si="59"/>
        <v/>
      </c>
      <c r="S68" s="123" t="str">
        <f t="shared" si="60"/>
        <v/>
      </c>
      <c r="T68" s="123" t="str">
        <f t="shared" si="61"/>
        <v/>
      </c>
      <c r="U68" s="123" t="str">
        <f t="shared" si="62"/>
        <v/>
      </c>
      <c r="V68" s="123" t="str">
        <f t="shared" si="63"/>
        <v/>
      </c>
      <c r="W68" s="123" t="str">
        <f t="shared" si="64"/>
        <v/>
      </c>
      <c r="X68" s="123" t="str">
        <f t="shared" si="65"/>
        <v/>
      </c>
      <c r="Y68" s="123" t="str">
        <f t="shared" si="66"/>
        <v/>
      </c>
      <c r="Z68" s="123" t="str">
        <f t="shared" si="67"/>
        <v/>
      </c>
      <c r="AA68" s="123" t="str">
        <f t="shared" si="68"/>
        <v/>
      </c>
      <c r="AB68" s="123" t="str">
        <f t="shared" si="69"/>
        <v/>
      </c>
      <c r="AC68" s="123" t="str">
        <f t="shared" si="70"/>
        <v/>
      </c>
      <c r="AD68" s="123" t="str">
        <f t="shared" si="71"/>
        <v/>
      </c>
      <c r="AE68" s="123" t="str">
        <f t="shared" si="72"/>
        <v/>
      </c>
      <c r="AF68" s="123" t="str">
        <f t="shared" si="73"/>
        <v/>
      </c>
      <c r="AG68" s="123" t="str">
        <f t="shared" si="74"/>
        <v/>
      </c>
      <c r="AH68" s="123" t="str">
        <f t="shared" si="75"/>
        <v/>
      </c>
      <c r="AI68" s="123" t="str">
        <f t="shared" si="76"/>
        <v/>
      </c>
      <c r="AJ68" s="123" t="str">
        <f t="shared" si="77"/>
        <v/>
      </c>
      <c r="AK68" s="123"/>
      <c r="AL68" s="123"/>
      <c r="AM68" s="123" t="str">
        <f t="shared" si="82"/>
        <v/>
      </c>
      <c r="AN68" s="123" t="str">
        <f t="shared" si="83"/>
        <v/>
      </c>
      <c r="AO68" s="123" t="str">
        <f t="shared" si="84"/>
        <v/>
      </c>
      <c r="AP68" s="123" t="str">
        <f t="shared" si="85"/>
        <v/>
      </c>
      <c r="AQ68" s="123" t="str">
        <f t="shared" si="86"/>
        <v/>
      </c>
      <c r="AR68" s="123" t="str">
        <f t="shared" si="87"/>
        <v/>
      </c>
      <c r="AS68" s="123" t="str">
        <f t="shared" si="88"/>
        <v/>
      </c>
      <c r="AT68" s="123" t="str">
        <f t="shared" si="89"/>
        <v/>
      </c>
      <c r="AU68" s="123" t="str">
        <f t="shared" si="90"/>
        <v/>
      </c>
      <c r="AV68" s="123" t="str">
        <f t="shared" si="91"/>
        <v/>
      </c>
      <c r="AW68" s="123" t="str">
        <f t="shared" si="92"/>
        <v/>
      </c>
      <c r="AX68" s="123"/>
      <c r="AY68" s="123"/>
      <c r="AZ68" s="123" t="str">
        <f t="shared" si="93"/>
        <v/>
      </c>
      <c r="BA68" s="123" t="str">
        <f t="shared" si="94"/>
        <v/>
      </c>
      <c r="BB68" s="123" t="str">
        <f t="shared" si="95"/>
        <v/>
      </c>
      <c r="BC68" s="123" t="str">
        <f t="shared" si="96"/>
        <v/>
      </c>
      <c r="BD68" s="123" t="str">
        <f t="shared" si="97"/>
        <v/>
      </c>
      <c r="BE68" s="123" t="str">
        <f t="shared" si="98"/>
        <v/>
      </c>
      <c r="BF68" s="123" t="str">
        <f t="shared" si="99"/>
        <v/>
      </c>
      <c r="BG68" s="123" t="str">
        <f t="shared" si="100"/>
        <v/>
      </c>
      <c r="BH68" s="123" t="str">
        <f t="shared" si="101"/>
        <v/>
      </c>
      <c r="BI68" s="123" t="str">
        <f t="shared" si="102"/>
        <v/>
      </c>
      <c r="BJ68" s="123" t="str">
        <f t="shared" si="103"/>
        <v/>
      </c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</row>
    <row r="69" spans="2:82" ht="15.75" customHeight="1">
      <c r="B69" s="117" t="str">
        <f t="shared" si="55"/>
        <v/>
      </c>
      <c r="C69" s="117" t="str">
        <f t="shared" si="56"/>
        <v/>
      </c>
      <c r="D69" s="123" t="str">
        <f t="shared" si="9"/>
        <v/>
      </c>
      <c r="E69" s="123" t="str">
        <f t="shared" si="80"/>
        <v/>
      </c>
      <c r="F69" s="123" t="str">
        <f t="shared" si="81"/>
        <v/>
      </c>
      <c r="G69" s="123" t="str">
        <f>IFERROR(12*INDEX(D_Prem_Table[Monthly_premium], MATCH($B69&amp;";"&amp;adv.gender&amp;";"&amp;adv.smoker&amp;";"&amp;"人壽保", D_Prem_Table[Lookup key], 0)) * adv.SA * INDEX(S_Currency[rate], MATCH(adv.currency, S_Currency[currency], 0)), "")</f>
        <v/>
      </c>
      <c r="H69" s="123">
        <f>IF(AND($C69&lt;=adv.payment_period, $C69&lt;=84), adv.premium * INDEX(S_Currency[rate], MATCH(adv.currency, S_Currency[currency], 0)), 0)</f>
        <v>0</v>
      </c>
      <c r="I69" s="123" t="str">
        <f t="shared" si="78"/>
        <v/>
      </c>
      <c r="J69" s="123" t="str">
        <f t="shared" si="3"/>
        <v/>
      </c>
      <c r="K69" s="123">
        <f t="shared" si="57"/>
        <v>-490566.04646400007</v>
      </c>
      <c r="L69" s="123"/>
      <c r="M69" s="158" t="str">
        <f>IFERROR(INDEX(進階!$C$143:$C$156, MATCH(INDEX(S_PolicyYear[attained_age_or_policy_year], MATCH(C69, S_PolicyYear[policy_year], 0)), 進階!$B$143:$B$156, 0)), "not available")</f>
        <v>not available</v>
      </c>
      <c r="N69" s="123"/>
      <c r="O69" s="123"/>
      <c r="P69" s="123" t="str">
        <f t="shared" si="79"/>
        <v/>
      </c>
      <c r="Q69" s="123" t="str">
        <f t="shared" si="58"/>
        <v/>
      </c>
      <c r="R69" s="123" t="str">
        <f t="shared" si="59"/>
        <v/>
      </c>
      <c r="S69" s="123" t="str">
        <f t="shared" si="60"/>
        <v/>
      </c>
      <c r="T69" s="123" t="str">
        <f t="shared" si="61"/>
        <v/>
      </c>
      <c r="U69" s="123" t="str">
        <f t="shared" si="62"/>
        <v/>
      </c>
      <c r="V69" s="123" t="str">
        <f t="shared" si="63"/>
        <v/>
      </c>
      <c r="W69" s="123" t="str">
        <f t="shared" si="64"/>
        <v/>
      </c>
      <c r="X69" s="123" t="str">
        <f t="shared" si="65"/>
        <v/>
      </c>
      <c r="Y69" s="123" t="str">
        <f t="shared" si="66"/>
        <v/>
      </c>
      <c r="Z69" s="123" t="str">
        <f t="shared" si="67"/>
        <v/>
      </c>
      <c r="AA69" s="123" t="str">
        <f t="shared" si="68"/>
        <v/>
      </c>
      <c r="AB69" s="123" t="str">
        <f t="shared" si="69"/>
        <v/>
      </c>
      <c r="AC69" s="123" t="str">
        <f t="shared" si="70"/>
        <v/>
      </c>
      <c r="AD69" s="123" t="str">
        <f t="shared" si="71"/>
        <v/>
      </c>
      <c r="AE69" s="123" t="str">
        <f t="shared" si="72"/>
        <v/>
      </c>
      <c r="AF69" s="123" t="str">
        <f t="shared" si="73"/>
        <v/>
      </c>
      <c r="AG69" s="123" t="str">
        <f t="shared" si="74"/>
        <v/>
      </c>
      <c r="AH69" s="123" t="str">
        <f t="shared" si="75"/>
        <v/>
      </c>
      <c r="AI69" s="123" t="str">
        <f t="shared" si="76"/>
        <v/>
      </c>
      <c r="AJ69" s="123" t="str">
        <f t="shared" si="77"/>
        <v/>
      </c>
      <c r="AK69" s="123"/>
      <c r="AL69" s="123"/>
      <c r="AM69" s="123" t="str">
        <f t="shared" si="82"/>
        <v/>
      </c>
      <c r="AN69" s="123" t="str">
        <f t="shared" si="83"/>
        <v/>
      </c>
      <c r="AO69" s="123" t="str">
        <f t="shared" si="84"/>
        <v/>
      </c>
      <c r="AP69" s="123" t="str">
        <f t="shared" si="85"/>
        <v/>
      </c>
      <c r="AQ69" s="123" t="str">
        <f t="shared" si="86"/>
        <v/>
      </c>
      <c r="AR69" s="123" t="str">
        <f t="shared" si="87"/>
        <v/>
      </c>
      <c r="AS69" s="123" t="str">
        <f t="shared" si="88"/>
        <v/>
      </c>
      <c r="AT69" s="123" t="str">
        <f t="shared" si="89"/>
        <v/>
      </c>
      <c r="AU69" s="123" t="str">
        <f t="shared" si="90"/>
        <v/>
      </c>
      <c r="AV69" s="123" t="str">
        <f t="shared" si="91"/>
        <v/>
      </c>
      <c r="AW69" s="123" t="str">
        <f t="shared" si="92"/>
        <v/>
      </c>
      <c r="AX69" s="123"/>
      <c r="AY69" s="123"/>
      <c r="AZ69" s="123" t="str">
        <f t="shared" si="93"/>
        <v/>
      </c>
      <c r="BA69" s="123" t="str">
        <f t="shared" si="94"/>
        <v/>
      </c>
      <c r="BB69" s="123" t="str">
        <f t="shared" si="95"/>
        <v/>
      </c>
      <c r="BC69" s="123" t="str">
        <f t="shared" si="96"/>
        <v/>
      </c>
      <c r="BD69" s="123" t="str">
        <f t="shared" si="97"/>
        <v/>
      </c>
      <c r="BE69" s="123" t="str">
        <f t="shared" si="98"/>
        <v/>
      </c>
      <c r="BF69" s="123" t="str">
        <f t="shared" si="99"/>
        <v/>
      </c>
      <c r="BG69" s="123" t="str">
        <f t="shared" si="100"/>
        <v/>
      </c>
      <c r="BH69" s="123" t="str">
        <f t="shared" si="101"/>
        <v/>
      </c>
      <c r="BI69" s="123" t="str">
        <f t="shared" si="102"/>
        <v/>
      </c>
      <c r="BJ69" s="123" t="str">
        <f t="shared" si="103"/>
        <v/>
      </c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</row>
    <row r="70" spans="2:82" ht="15.75" customHeight="1">
      <c r="B70" s="117" t="str">
        <f t="shared" si="55"/>
        <v/>
      </c>
      <c r="C70" s="117" t="str">
        <f t="shared" si="56"/>
        <v/>
      </c>
      <c r="D70" s="123" t="str">
        <f t="shared" si="9"/>
        <v/>
      </c>
      <c r="E70" s="123" t="str">
        <f t="shared" si="80"/>
        <v/>
      </c>
      <c r="F70" s="123" t="str">
        <f t="shared" si="81"/>
        <v/>
      </c>
      <c r="G70" s="123" t="str">
        <f>IFERROR(12*INDEX(D_Prem_Table[Monthly_premium], MATCH($B70&amp;";"&amp;adv.gender&amp;";"&amp;adv.smoker&amp;";"&amp;"人壽保", D_Prem_Table[Lookup key], 0)) * adv.SA * INDEX(S_Currency[rate], MATCH(adv.currency, S_Currency[currency], 0)), "")</f>
        <v/>
      </c>
      <c r="H70" s="123">
        <f>IF(AND($C70&lt;=adv.payment_period, $C70&lt;=84), adv.premium * INDEX(S_Currency[rate], MATCH(adv.currency, S_Currency[currency], 0)), 0)</f>
        <v>0</v>
      </c>
      <c r="I70" s="123" t="str">
        <f t="shared" si="78"/>
        <v/>
      </c>
      <c r="J70" s="123" t="str">
        <f t="shared" si="3"/>
        <v/>
      </c>
      <c r="K70" s="123">
        <f t="shared" si="57"/>
        <v>-490566.04646400007</v>
      </c>
      <c r="L70" s="123"/>
      <c r="M70" s="158" t="str">
        <f>IFERROR(INDEX(進階!$C$143:$C$156, MATCH(INDEX(S_PolicyYear[attained_age_or_policy_year], MATCH(C70, S_PolicyYear[policy_year], 0)), 進階!$B$143:$B$156, 0)), "not available")</f>
        <v>not available</v>
      </c>
      <c r="N70" s="123"/>
      <c r="O70" s="123"/>
      <c r="P70" s="123" t="str">
        <f t="shared" si="79"/>
        <v/>
      </c>
      <c r="Q70" s="123" t="str">
        <f t="shared" si="58"/>
        <v/>
      </c>
      <c r="R70" s="123" t="str">
        <f t="shared" si="59"/>
        <v/>
      </c>
      <c r="S70" s="123" t="str">
        <f t="shared" si="60"/>
        <v/>
      </c>
      <c r="T70" s="123" t="str">
        <f t="shared" si="61"/>
        <v/>
      </c>
      <c r="U70" s="123" t="str">
        <f t="shared" si="62"/>
        <v/>
      </c>
      <c r="V70" s="123" t="str">
        <f t="shared" si="63"/>
        <v/>
      </c>
      <c r="W70" s="123" t="str">
        <f t="shared" si="64"/>
        <v/>
      </c>
      <c r="X70" s="123" t="str">
        <f t="shared" si="65"/>
        <v/>
      </c>
      <c r="Y70" s="123" t="str">
        <f t="shared" si="66"/>
        <v/>
      </c>
      <c r="Z70" s="123" t="str">
        <f t="shared" si="67"/>
        <v/>
      </c>
      <c r="AA70" s="123" t="str">
        <f t="shared" si="68"/>
        <v/>
      </c>
      <c r="AB70" s="123" t="str">
        <f t="shared" si="69"/>
        <v/>
      </c>
      <c r="AC70" s="123" t="str">
        <f t="shared" si="70"/>
        <v/>
      </c>
      <c r="AD70" s="123" t="str">
        <f t="shared" si="71"/>
        <v/>
      </c>
      <c r="AE70" s="123" t="str">
        <f t="shared" si="72"/>
        <v/>
      </c>
      <c r="AF70" s="123" t="str">
        <f t="shared" si="73"/>
        <v/>
      </c>
      <c r="AG70" s="123" t="str">
        <f t="shared" si="74"/>
        <v/>
      </c>
      <c r="AH70" s="123" t="str">
        <f t="shared" si="75"/>
        <v/>
      </c>
      <c r="AI70" s="123" t="str">
        <f t="shared" si="76"/>
        <v/>
      </c>
      <c r="AJ70" s="123" t="str">
        <f t="shared" si="77"/>
        <v/>
      </c>
      <c r="AK70" s="123"/>
      <c r="AL70" s="123"/>
      <c r="AM70" s="123" t="str">
        <f t="shared" si="82"/>
        <v/>
      </c>
      <c r="AN70" s="123" t="str">
        <f t="shared" si="83"/>
        <v/>
      </c>
      <c r="AO70" s="123" t="str">
        <f t="shared" si="84"/>
        <v/>
      </c>
      <c r="AP70" s="123" t="str">
        <f t="shared" si="85"/>
        <v/>
      </c>
      <c r="AQ70" s="123" t="str">
        <f t="shared" si="86"/>
        <v/>
      </c>
      <c r="AR70" s="123" t="str">
        <f t="shared" si="87"/>
        <v/>
      </c>
      <c r="AS70" s="123" t="str">
        <f t="shared" si="88"/>
        <v/>
      </c>
      <c r="AT70" s="123" t="str">
        <f t="shared" si="89"/>
        <v/>
      </c>
      <c r="AU70" s="123" t="str">
        <f t="shared" si="90"/>
        <v/>
      </c>
      <c r="AV70" s="123" t="str">
        <f t="shared" si="91"/>
        <v/>
      </c>
      <c r="AW70" s="123" t="str">
        <f t="shared" si="92"/>
        <v/>
      </c>
      <c r="AX70" s="123"/>
      <c r="AY70" s="123"/>
      <c r="AZ70" s="123" t="str">
        <f t="shared" si="93"/>
        <v/>
      </c>
      <c r="BA70" s="123" t="str">
        <f t="shared" si="94"/>
        <v/>
      </c>
      <c r="BB70" s="123" t="str">
        <f t="shared" si="95"/>
        <v/>
      </c>
      <c r="BC70" s="123" t="str">
        <f t="shared" si="96"/>
        <v/>
      </c>
      <c r="BD70" s="123" t="str">
        <f t="shared" si="97"/>
        <v/>
      </c>
      <c r="BE70" s="123" t="str">
        <f t="shared" si="98"/>
        <v/>
      </c>
      <c r="BF70" s="123" t="str">
        <f t="shared" si="99"/>
        <v/>
      </c>
      <c r="BG70" s="123" t="str">
        <f t="shared" si="100"/>
        <v/>
      </c>
      <c r="BH70" s="123" t="str">
        <f t="shared" si="101"/>
        <v/>
      </c>
      <c r="BI70" s="123" t="str">
        <f t="shared" si="102"/>
        <v/>
      </c>
      <c r="BJ70" s="123" t="str">
        <f t="shared" si="103"/>
        <v/>
      </c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</row>
    <row r="71" spans="2:82" ht="15.75" customHeight="1">
      <c r="B71" s="117" t="str">
        <f t="shared" si="55"/>
        <v/>
      </c>
      <c r="C71" s="117" t="str">
        <f t="shared" si="56"/>
        <v/>
      </c>
      <c r="D71" s="123" t="str">
        <f t="shared" si="9"/>
        <v/>
      </c>
      <c r="E71" s="123" t="str">
        <f t="shared" si="80"/>
        <v/>
      </c>
      <c r="F71" s="123" t="str">
        <f t="shared" si="81"/>
        <v/>
      </c>
      <c r="G71" s="123" t="str">
        <f>IFERROR(12*INDEX(D_Prem_Table[Monthly_premium], MATCH($B71&amp;";"&amp;adv.gender&amp;";"&amp;adv.smoker&amp;";"&amp;"人壽保", D_Prem_Table[Lookup key], 0)) * adv.SA * INDEX(S_Currency[rate], MATCH(adv.currency, S_Currency[currency], 0)), "")</f>
        <v/>
      </c>
      <c r="H71" s="123">
        <f>IF(AND($C71&lt;=adv.payment_period, $C71&lt;=84), adv.premium * INDEX(S_Currency[rate], MATCH(adv.currency, S_Currency[currency], 0)), 0)</f>
        <v>0</v>
      </c>
      <c r="I71" s="123" t="str">
        <f t="shared" si="78"/>
        <v/>
      </c>
      <c r="J71" s="123" t="str">
        <f t="shared" si="3"/>
        <v/>
      </c>
      <c r="K71" s="123">
        <f t="shared" si="57"/>
        <v>-490566.04646400007</v>
      </c>
      <c r="L71" s="123"/>
      <c r="M71" s="158" t="str">
        <f>IFERROR(INDEX(進階!$C$143:$C$156, MATCH(INDEX(S_PolicyYear[attained_age_or_policy_year], MATCH(C71, S_PolicyYear[policy_year], 0)), 進階!$B$143:$B$156, 0)), "not available")</f>
        <v>not available</v>
      </c>
      <c r="N71" s="123"/>
      <c r="O71" s="123"/>
      <c r="P71" s="123" t="str">
        <f t="shared" si="79"/>
        <v/>
      </c>
      <c r="Q71" s="123" t="str">
        <f t="shared" ref="Q71:Q103" si="104">IFERROR((Q70+$I71)*(1+Q$7),"")</f>
        <v/>
      </c>
      <c r="R71" s="123" t="str">
        <f t="shared" ref="R71:R103" si="105">IFERROR((R70+$I71)*(1+R$7),"")</f>
        <v/>
      </c>
      <c r="S71" s="123" t="str">
        <f t="shared" ref="S71:S103" si="106">IFERROR((S70+$I71)*(1+S$7),"")</f>
        <v/>
      </c>
      <c r="T71" s="123" t="str">
        <f t="shared" ref="T71:T103" si="107">IFERROR((T70+$I71)*(1+T$7),"")</f>
        <v/>
      </c>
      <c r="U71" s="123" t="str">
        <f t="shared" ref="U71:U103" si="108">IFERROR((U70+$I71)*(1+U$7),"")</f>
        <v/>
      </c>
      <c r="V71" s="123" t="str">
        <f t="shared" ref="V71:V103" si="109">IFERROR((V70+$I71)*(1+V$7),"")</f>
        <v/>
      </c>
      <c r="W71" s="123" t="str">
        <f t="shared" ref="W71:W103" si="110">IFERROR((W70+$I71)*(1+W$7),"")</f>
        <v/>
      </c>
      <c r="X71" s="123" t="str">
        <f t="shared" ref="X71:X103" si="111">IFERROR((X70+$I71)*(1+X$7),"")</f>
        <v/>
      </c>
      <c r="Y71" s="123" t="str">
        <f t="shared" ref="Y71:Y103" si="112">IFERROR((Y70+$I71)*(1+Y$7),"")</f>
        <v/>
      </c>
      <c r="Z71" s="123" t="str">
        <f t="shared" ref="Z71:Z103" si="113">IFERROR((Z70+$I71)*(1+Z$7),"")</f>
        <v/>
      </c>
      <c r="AA71" s="123" t="str">
        <f t="shared" ref="AA71:AA103" si="114">IFERROR((AA70+$I71)*(1+AA$7),"")</f>
        <v/>
      </c>
      <c r="AB71" s="123" t="str">
        <f t="shared" ref="AB71:AB103" si="115">IFERROR((AB70+$I71)*(1+AB$7),"")</f>
        <v/>
      </c>
      <c r="AC71" s="123" t="str">
        <f t="shared" ref="AC71:AC103" si="116">IFERROR((AC70+$I71)*(1+AC$7),"")</f>
        <v/>
      </c>
      <c r="AD71" s="123" t="str">
        <f t="shared" ref="AD71:AD103" si="117">IFERROR((AD70+$I71)*(1+AD$7),"")</f>
        <v/>
      </c>
      <c r="AE71" s="123" t="str">
        <f t="shared" ref="AE71:AE103" si="118">IFERROR((AE70+$I71)*(1+AE$7),"")</f>
        <v/>
      </c>
      <c r="AF71" s="123" t="str">
        <f t="shared" ref="AF71:AF103" si="119">IFERROR((AF70+$I71)*(1+AF$7),"")</f>
        <v/>
      </c>
      <c r="AG71" s="123" t="str">
        <f t="shared" ref="AG71:AG103" si="120">IFERROR((AG70+$I71)*(1+AG$7),"")</f>
        <v/>
      </c>
      <c r="AH71" s="123" t="str">
        <f t="shared" ref="AH71:AH103" si="121">IFERROR((AH70+$I71)*(1+AH$7),"")</f>
        <v/>
      </c>
      <c r="AI71" s="123" t="str">
        <f t="shared" ref="AI71:AI103" si="122">IFERROR((AI70+$I71)*(1+AI$7),"")</f>
        <v/>
      </c>
      <c r="AJ71" s="123" t="str">
        <f t="shared" ref="AJ71:AJ103" si="123">IFERROR((AJ70+$I71)*(1+AJ$7),"")</f>
        <v/>
      </c>
      <c r="AK71" s="123"/>
      <c r="AL71" s="123"/>
      <c r="AM71" s="123" t="str">
        <f t="shared" si="82"/>
        <v/>
      </c>
      <c r="AN71" s="123" t="str">
        <f t="shared" si="83"/>
        <v/>
      </c>
      <c r="AO71" s="123" t="str">
        <f t="shared" si="84"/>
        <v/>
      </c>
      <c r="AP71" s="123" t="str">
        <f t="shared" si="85"/>
        <v/>
      </c>
      <c r="AQ71" s="123" t="str">
        <f t="shared" si="86"/>
        <v/>
      </c>
      <c r="AR71" s="123" t="str">
        <f t="shared" si="87"/>
        <v/>
      </c>
      <c r="AS71" s="123" t="str">
        <f t="shared" si="88"/>
        <v/>
      </c>
      <c r="AT71" s="123" t="str">
        <f t="shared" si="89"/>
        <v/>
      </c>
      <c r="AU71" s="123" t="str">
        <f t="shared" si="90"/>
        <v/>
      </c>
      <c r="AV71" s="123" t="str">
        <f t="shared" si="91"/>
        <v/>
      </c>
      <c r="AW71" s="123" t="str">
        <f t="shared" si="92"/>
        <v/>
      </c>
      <c r="AX71" s="123"/>
      <c r="AY71" s="123"/>
      <c r="AZ71" s="123" t="str">
        <f t="shared" si="93"/>
        <v/>
      </c>
      <c r="BA71" s="123" t="str">
        <f t="shared" si="94"/>
        <v/>
      </c>
      <c r="BB71" s="123" t="str">
        <f t="shared" si="95"/>
        <v/>
      </c>
      <c r="BC71" s="123" t="str">
        <f t="shared" si="96"/>
        <v/>
      </c>
      <c r="BD71" s="123" t="str">
        <f t="shared" si="97"/>
        <v/>
      </c>
      <c r="BE71" s="123" t="str">
        <f t="shared" si="98"/>
        <v/>
      </c>
      <c r="BF71" s="123" t="str">
        <f t="shared" si="99"/>
        <v/>
      </c>
      <c r="BG71" s="123" t="str">
        <f t="shared" si="100"/>
        <v/>
      </c>
      <c r="BH71" s="123" t="str">
        <f t="shared" si="101"/>
        <v/>
      </c>
      <c r="BI71" s="123" t="str">
        <f t="shared" si="102"/>
        <v/>
      </c>
      <c r="BJ71" s="123" t="str">
        <f t="shared" si="103"/>
        <v/>
      </c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</row>
    <row r="72" spans="2:82" ht="15.75" customHeight="1">
      <c r="B72" s="117" t="str">
        <f t="shared" si="55"/>
        <v/>
      </c>
      <c r="C72" s="117" t="str">
        <f t="shared" si="56"/>
        <v/>
      </c>
      <c r="D72" s="123" t="str">
        <f t="shared" si="9"/>
        <v/>
      </c>
      <c r="E72" s="123" t="str">
        <f t="shared" si="80"/>
        <v/>
      </c>
      <c r="F72" s="123" t="str">
        <f t="shared" si="81"/>
        <v/>
      </c>
      <c r="G72" s="123" t="str">
        <f>IFERROR(12*INDEX(D_Prem_Table[Monthly_premium], MATCH($B72&amp;";"&amp;adv.gender&amp;";"&amp;adv.smoker&amp;";"&amp;"人壽保", D_Prem_Table[Lookup key], 0)) * adv.SA * INDEX(S_Currency[rate], MATCH(adv.currency, S_Currency[currency], 0)), "")</f>
        <v/>
      </c>
      <c r="H72" s="123">
        <f>IF(AND($C72&lt;=adv.payment_period, $C72&lt;=84), adv.premium * INDEX(S_Currency[rate], MATCH(adv.currency, S_Currency[currency], 0)), 0)</f>
        <v>0</v>
      </c>
      <c r="I72" s="123" t="str">
        <f t="shared" ref="I72:I103" si="124">IF(C72&lt;=adv.policy_year,IFERROR(H72-G72,""),"")</f>
        <v/>
      </c>
      <c r="J72" s="123" t="str">
        <f t="shared" si="3"/>
        <v/>
      </c>
      <c r="K72" s="123">
        <f t="shared" si="57"/>
        <v>-490566.04646400007</v>
      </c>
      <c r="L72" s="123"/>
      <c r="M72" s="158" t="str">
        <f>IFERROR(INDEX(進階!$C$143:$C$156, MATCH(INDEX(S_PolicyYear[attained_age_or_policy_year], MATCH(C72, S_PolicyYear[policy_year], 0)), 進階!$B$143:$B$156, 0)), "not available")</f>
        <v>not available</v>
      </c>
      <c r="N72" s="123"/>
      <c r="O72" s="123"/>
      <c r="P72" s="123" t="str">
        <f t="shared" ref="P72:P103" si="125">IFERROR((P71+$I72)*(1+P$7),"")</f>
        <v/>
      </c>
      <c r="Q72" s="123" t="str">
        <f t="shared" si="104"/>
        <v/>
      </c>
      <c r="R72" s="123" t="str">
        <f t="shared" si="105"/>
        <v/>
      </c>
      <c r="S72" s="123" t="str">
        <f t="shared" si="106"/>
        <v/>
      </c>
      <c r="T72" s="123" t="str">
        <f t="shared" si="107"/>
        <v/>
      </c>
      <c r="U72" s="123" t="str">
        <f t="shared" si="108"/>
        <v/>
      </c>
      <c r="V72" s="123" t="str">
        <f t="shared" si="109"/>
        <v/>
      </c>
      <c r="W72" s="123" t="str">
        <f t="shared" si="110"/>
        <v/>
      </c>
      <c r="X72" s="123" t="str">
        <f t="shared" si="111"/>
        <v/>
      </c>
      <c r="Y72" s="123" t="str">
        <f t="shared" si="112"/>
        <v/>
      </c>
      <c r="Z72" s="123" t="str">
        <f t="shared" si="113"/>
        <v/>
      </c>
      <c r="AA72" s="123" t="str">
        <f t="shared" si="114"/>
        <v/>
      </c>
      <c r="AB72" s="123" t="str">
        <f t="shared" si="115"/>
        <v/>
      </c>
      <c r="AC72" s="123" t="str">
        <f t="shared" si="116"/>
        <v/>
      </c>
      <c r="AD72" s="123" t="str">
        <f t="shared" si="117"/>
        <v/>
      </c>
      <c r="AE72" s="123" t="str">
        <f t="shared" si="118"/>
        <v/>
      </c>
      <c r="AF72" s="123" t="str">
        <f t="shared" si="119"/>
        <v/>
      </c>
      <c r="AG72" s="123" t="str">
        <f t="shared" si="120"/>
        <v/>
      </c>
      <c r="AH72" s="123" t="str">
        <f t="shared" si="121"/>
        <v/>
      </c>
      <c r="AI72" s="123" t="str">
        <f t="shared" si="122"/>
        <v/>
      </c>
      <c r="AJ72" s="123" t="str">
        <f t="shared" si="123"/>
        <v/>
      </c>
      <c r="AK72" s="123"/>
      <c r="AL72" s="123"/>
      <c r="AM72" s="123" t="str">
        <f t="shared" si="82"/>
        <v/>
      </c>
      <c r="AN72" s="123" t="str">
        <f t="shared" si="83"/>
        <v/>
      </c>
      <c r="AO72" s="123" t="str">
        <f t="shared" si="84"/>
        <v/>
      </c>
      <c r="AP72" s="123" t="str">
        <f t="shared" si="85"/>
        <v/>
      </c>
      <c r="AQ72" s="123" t="str">
        <f t="shared" si="86"/>
        <v/>
      </c>
      <c r="AR72" s="123" t="str">
        <f t="shared" si="87"/>
        <v/>
      </c>
      <c r="AS72" s="123" t="str">
        <f t="shared" si="88"/>
        <v/>
      </c>
      <c r="AT72" s="123" t="str">
        <f t="shared" si="89"/>
        <v/>
      </c>
      <c r="AU72" s="123" t="str">
        <f t="shared" si="90"/>
        <v/>
      </c>
      <c r="AV72" s="123" t="str">
        <f t="shared" si="91"/>
        <v/>
      </c>
      <c r="AW72" s="123" t="str">
        <f t="shared" si="92"/>
        <v/>
      </c>
      <c r="AX72" s="123"/>
      <c r="AY72" s="123"/>
      <c r="AZ72" s="123" t="str">
        <f t="shared" si="93"/>
        <v/>
      </c>
      <c r="BA72" s="123" t="str">
        <f t="shared" si="94"/>
        <v/>
      </c>
      <c r="BB72" s="123" t="str">
        <f t="shared" si="95"/>
        <v/>
      </c>
      <c r="BC72" s="123" t="str">
        <f t="shared" si="96"/>
        <v/>
      </c>
      <c r="BD72" s="123" t="str">
        <f t="shared" si="97"/>
        <v/>
      </c>
      <c r="BE72" s="123" t="str">
        <f t="shared" si="98"/>
        <v/>
      </c>
      <c r="BF72" s="123" t="str">
        <f t="shared" si="99"/>
        <v/>
      </c>
      <c r="BG72" s="123" t="str">
        <f t="shared" si="100"/>
        <v/>
      </c>
      <c r="BH72" s="123" t="str">
        <f t="shared" si="101"/>
        <v/>
      </c>
      <c r="BI72" s="123" t="str">
        <f t="shared" si="102"/>
        <v/>
      </c>
      <c r="BJ72" s="123" t="str">
        <f t="shared" si="103"/>
        <v/>
      </c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</row>
    <row r="73" spans="2:82" ht="15.75" customHeight="1">
      <c r="B73" s="117" t="str">
        <f t="shared" si="55"/>
        <v/>
      </c>
      <c r="C73" s="117" t="str">
        <f t="shared" si="56"/>
        <v/>
      </c>
      <c r="D73" s="123" t="str">
        <f t="shared" ref="D73:D103" si="126">INDEX($AZ73:$BJ73, MATCH($D$6,$AZ$7:$BJ$7, 0))</f>
        <v/>
      </c>
      <c r="E73" s="123" t="str">
        <f t="shared" ref="E73:E103" si="127">IFERROR((E72+$I73)*(1+E$6),"")</f>
        <v/>
      </c>
      <c r="F73" s="123" t="str">
        <f t="shared" ref="F73:F103" si="128">IFERROR((F72+$J73)*(1+F$6),"")</f>
        <v/>
      </c>
      <c r="G73" s="123" t="str">
        <f>IFERROR(12*INDEX(D_Prem_Table[Monthly_premium], MATCH($B73&amp;";"&amp;adv.gender&amp;";"&amp;adv.smoker&amp;";"&amp;"人壽保", D_Prem_Table[Lookup key], 0)) * adv.SA * INDEX(S_Currency[rate], MATCH(adv.currency, S_Currency[currency], 0)), "")</f>
        <v/>
      </c>
      <c r="H73" s="123">
        <f>IF(AND($C73&lt;=adv.payment_period, $C73&lt;=84), adv.premium * INDEX(S_Currency[rate], MATCH(adv.currency, S_Currency[currency], 0)), 0)</f>
        <v>0</v>
      </c>
      <c r="I73" s="123" t="str">
        <f t="shared" si="124"/>
        <v/>
      </c>
      <c r="J73" s="123" t="str">
        <f t="shared" si="3"/>
        <v/>
      </c>
      <c r="K73" s="123">
        <f t="shared" si="57"/>
        <v>-490566.04646400007</v>
      </c>
      <c r="L73" s="123"/>
      <c r="M73" s="158" t="str">
        <f>IFERROR(INDEX(進階!$C$143:$C$156, MATCH(INDEX(S_PolicyYear[attained_age_or_policy_year], MATCH(C73, S_PolicyYear[policy_year], 0)), 進階!$B$143:$B$156, 0)), "not available")</f>
        <v>not available</v>
      </c>
      <c r="N73" s="123"/>
      <c r="O73" s="123"/>
      <c r="P73" s="123" t="str">
        <f t="shared" si="125"/>
        <v/>
      </c>
      <c r="Q73" s="123" t="str">
        <f t="shared" si="104"/>
        <v/>
      </c>
      <c r="R73" s="123" t="str">
        <f t="shared" si="105"/>
        <v/>
      </c>
      <c r="S73" s="123" t="str">
        <f t="shared" si="106"/>
        <v/>
      </c>
      <c r="T73" s="123" t="str">
        <f t="shared" si="107"/>
        <v/>
      </c>
      <c r="U73" s="123" t="str">
        <f t="shared" si="108"/>
        <v/>
      </c>
      <c r="V73" s="123" t="str">
        <f t="shared" si="109"/>
        <v/>
      </c>
      <c r="W73" s="123" t="str">
        <f t="shared" si="110"/>
        <v/>
      </c>
      <c r="X73" s="123" t="str">
        <f t="shared" si="111"/>
        <v/>
      </c>
      <c r="Y73" s="123" t="str">
        <f t="shared" si="112"/>
        <v/>
      </c>
      <c r="Z73" s="123" t="str">
        <f t="shared" si="113"/>
        <v/>
      </c>
      <c r="AA73" s="123" t="str">
        <f t="shared" si="114"/>
        <v/>
      </c>
      <c r="AB73" s="123" t="str">
        <f t="shared" si="115"/>
        <v/>
      </c>
      <c r="AC73" s="123" t="str">
        <f t="shared" si="116"/>
        <v/>
      </c>
      <c r="AD73" s="123" t="str">
        <f t="shared" si="117"/>
        <v/>
      </c>
      <c r="AE73" s="123" t="str">
        <f t="shared" si="118"/>
        <v/>
      </c>
      <c r="AF73" s="123" t="str">
        <f t="shared" si="119"/>
        <v/>
      </c>
      <c r="AG73" s="123" t="str">
        <f t="shared" si="120"/>
        <v/>
      </c>
      <c r="AH73" s="123" t="str">
        <f t="shared" si="121"/>
        <v/>
      </c>
      <c r="AI73" s="123" t="str">
        <f t="shared" si="122"/>
        <v/>
      </c>
      <c r="AJ73" s="123" t="str">
        <f t="shared" si="123"/>
        <v/>
      </c>
      <c r="AK73" s="123"/>
      <c r="AL73" s="123"/>
      <c r="AM73" s="123" t="str">
        <f t="shared" ref="AM73:AM103" si="129">IFERROR((AM72+$I73)*(1+AM$7),"")</f>
        <v/>
      </c>
      <c r="AN73" s="123" t="str">
        <f t="shared" ref="AN73:AN103" si="130">IFERROR((AN72+$I73)*(1+AN$7),"")</f>
        <v/>
      </c>
      <c r="AO73" s="123" t="str">
        <f t="shared" ref="AO73:AO103" si="131">IFERROR((AO72+$I73)*(1+AO$7),"")</f>
        <v/>
      </c>
      <c r="AP73" s="123" t="str">
        <f t="shared" ref="AP73:AP103" si="132">IFERROR((AP72+$I73)*(1+AP$7),"")</f>
        <v/>
      </c>
      <c r="AQ73" s="123" t="str">
        <f t="shared" ref="AQ73:AQ103" si="133">IFERROR((AQ72+$I73)*(1+AQ$7),"")</f>
        <v/>
      </c>
      <c r="AR73" s="123" t="str">
        <f t="shared" ref="AR73:AR103" si="134">IFERROR((AR72+$I73)*(1+AR$7),"")</f>
        <v/>
      </c>
      <c r="AS73" s="123" t="str">
        <f t="shared" ref="AS73:AS103" si="135">IFERROR((AS72+$I73)*(1+AS$7),"")</f>
        <v/>
      </c>
      <c r="AT73" s="123" t="str">
        <f t="shared" ref="AT73:AT103" si="136">IFERROR((AT72+$I73)*(1+AT$7),"")</f>
        <v/>
      </c>
      <c r="AU73" s="123" t="str">
        <f t="shared" ref="AU73:AU103" si="137">IFERROR((AU72+$I73)*(1+AU$7),"")</f>
        <v/>
      </c>
      <c r="AV73" s="123" t="str">
        <f t="shared" ref="AV73:AV103" si="138">IFERROR((AV72+$I73)*(1+AV$7),"")</f>
        <v/>
      </c>
      <c r="AW73" s="123" t="str">
        <f t="shared" ref="AW73:AW103" si="139">IFERROR((AW72+$I73)*(1+AW$7),"")</f>
        <v/>
      </c>
      <c r="AX73" s="123"/>
      <c r="AY73" s="123"/>
      <c r="AZ73" s="123" t="str">
        <f t="shared" ref="AZ73:AZ103" si="140">IFERROR((AZ72+$I73)*(1+AZ$7),"")</f>
        <v/>
      </c>
      <c r="BA73" s="123" t="str">
        <f t="shared" ref="BA73:BA103" si="141">IFERROR((BA72+$I73)*(1+BA$7),"")</f>
        <v/>
      </c>
      <c r="BB73" s="123" t="str">
        <f t="shared" ref="BB73:BB103" si="142">IFERROR((BB72+$I73)*(1+BB$7),"")</f>
        <v/>
      </c>
      <c r="BC73" s="123" t="str">
        <f t="shared" ref="BC73:BC103" si="143">IFERROR((BC72+$I73)*(1+BC$7),"")</f>
        <v/>
      </c>
      <c r="BD73" s="123" t="str">
        <f t="shared" ref="BD73:BD103" si="144">IFERROR((BD72+$I73)*(1+BD$7),"")</f>
        <v/>
      </c>
      <c r="BE73" s="123" t="str">
        <f t="shared" ref="BE73:BE103" si="145">IFERROR((BE72+$I73)*(1+BE$7),"")</f>
        <v/>
      </c>
      <c r="BF73" s="123" t="str">
        <f t="shared" ref="BF73:BF103" si="146">IFERROR((BF72+$I73)*(1+BF$7),"")</f>
        <v/>
      </c>
      <c r="BG73" s="123" t="str">
        <f t="shared" ref="BG73:BG103" si="147">IFERROR((BG72+$I73)*(1+BG$7),"")</f>
        <v/>
      </c>
      <c r="BH73" s="123" t="str">
        <f t="shared" ref="BH73:BH103" si="148">IFERROR((BH72+$I73)*(1+BH$7),"")</f>
        <v/>
      </c>
      <c r="BI73" s="123" t="str">
        <f t="shared" ref="BI73:BI103" si="149">IFERROR((BI72+$I73)*(1+BI$7),"")</f>
        <v/>
      </c>
      <c r="BJ73" s="123" t="str">
        <f t="shared" ref="BJ73:BJ103" si="150">IFERROR((BJ72+$I73)*(1+BJ$7),"")</f>
        <v/>
      </c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</row>
    <row r="74" spans="2:82" ht="15.75" customHeight="1">
      <c r="B74" s="117" t="str">
        <f t="shared" ref="B74:B103" si="151">IF(B73&lt;84,B73+1,"")</f>
        <v/>
      </c>
      <c r="C74" s="117" t="str">
        <f t="shared" ref="C74:C103" si="152">IF(B74&lt;&gt;"",C73+1,"")</f>
        <v/>
      </c>
      <c r="D74" s="123" t="str">
        <f t="shared" si="126"/>
        <v/>
      </c>
      <c r="E74" s="123" t="str">
        <f t="shared" si="127"/>
        <v/>
      </c>
      <c r="F74" s="123" t="str">
        <f t="shared" si="128"/>
        <v/>
      </c>
      <c r="G74" s="123" t="str">
        <f>IFERROR(12*INDEX(D_Prem_Table[Monthly_premium], MATCH($B74&amp;";"&amp;adv.gender&amp;";"&amp;adv.smoker&amp;";"&amp;"人壽保", D_Prem_Table[Lookup key], 0)) * adv.SA * INDEX(S_Currency[rate], MATCH(adv.currency, S_Currency[currency], 0)), "")</f>
        <v/>
      </c>
      <c r="H74" s="123">
        <f>IF(AND($C74&lt;=adv.payment_period, $C74&lt;=84), adv.premium * INDEX(S_Currency[rate], MATCH(adv.currency, S_Currency[currency], 0)), 0)</f>
        <v>0</v>
      </c>
      <c r="I74" s="123" t="str">
        <f t="shared" si="124"/>
        <v/>
      </c>
      <c r="J74" s="123" t="str">
        <f t="shared" si="3"/>
        <v/>
      </c>
      <c r="K74" s="123">
        <f t="shared" si="57"/>
        <v>-490566.04646400007</v>
      </c>
      <c r="L74" s="123"/>
      <c r="M74" s="158" t="str">
        <f>IFERROR(INDEX(進階!$C$143:$C$156, MATCH(INDEX(S_PolicyYear[attained_age_or_policy_year], MATCH(C74, S_PolicyYear[policy_year], 0)), 進階!$B$143:$B$156, 0)), "not available")</f>
        <v>not available</v>
      </c>
      <c r="N74" s="123"/>
      <c r="O74" s="123"/>
      <c r="P74" s="123" t="str">
        <f t="shared" si="125"/>
        <v/>
      </c>
      <c r="Q74" s="123" t="str">
        <f t="shared" si="104"/>
        <v/>
      </c>
      <c r="R74" s="123" t="str">
        <f t="shared" si="105"/>
        <v/>
      </c>
      <c r="S74" s="123" t="str">
        <f t="shared" si="106"/>
        <v/>
      </c>
      <c r="T74" s="123" t="str">
        <f t="shared" si="107"/>
        <v/>
      </c>
      <c r="U74" s="123" t="str">
        <f t="shared" si="108"/>
        <v/>
      </c>
      <c r="V74" s="123" t="str">
        <f t="shared" si="109"/>
        <v/>
      </c>
      <c r="W74" s="123" t="str">
        <f t="shared" si="110"/>
        <v/>
      </c>
      <c r="X74" s="123" t="str">
        <f t="shared" si="111"/>
        <v/>
      </c>
      <c r="Y74" s="123" t="str">
        <f t="shared" si="112"/>
        <v/>
      </c>
      <c r="Z74" s="123" t="str">
        <f t="shared" si="113"/>
        <v/>
      </c>
      <c r="AA74" s="123" t="str">
        <f t="shared" si="114"/>
        <v/>
      </c>
      <c r="AB74" s="123" t="str">
        <f t="shared" si="115"/>
        <v/>
      </c>
      <c r="AC74" s="123" t="str">
        <f t="shared" si="116"/>
        <v/>
      </c>
      <c r="AD74" s="123" t="str">
        <f t="shared" si="117"/>
        <v/>
      </c>
      <c r="AE74" s="123" t="str">
        <f t="shared" si="118"/>
        <v/>
      </c>
      <c r="AF74" s="123" t="str">
        <f t="shared" si="119"/>
        <v/>
      </c>
      <c r="AG74" s="123" t="str">
        <f t="shared" si="120"/>
        <v/>
      </c>
      <c r="AH74" s="123" t="str">
        <f t="shared" si="121"/>
        <v/>
      </c>
      <c r="AI74" s="123" t="str">
        <f t="shared" si="122"/>
        <v/>
      </c>
      <c r="AJ74" s="123" t="str">
        <f t="shared" si="123"/>
        <v/>
      </c>
      <c r="AK74" s="123"/>
      <c r="AL74" s="123"/>
      <c r="AM74" s="123" t="str">
        <f t="shared" si="129"/>
        <v/>
      </c>
      <c r="AN74" s="123" t="str">
        <f t="shared" si="130"/>
        <v/>
      </c>
      <c r="AO74" s="123" t="str">
        <f t="shared" si="131"/>
        <v/>
      </c>
      <c r="AP74" s="123" t="str">
        <f t="shared" si="132"/>
        <v/>
      </c>
      <c r="AQ74" s="123" t="str">
        <f t="shared" si="133"/>
        <v/>
      </c>
      <c r="AR74" s="123" t="str">
        <f t="shared" si="134"/>
        <v/>
      </c>
      <c r="AS74" s="123" t="str">
        <f t="shared" si="135"/>
        <v/>
      </c>
      <c r="AT74" s="123" t="str">
        <f t="shared" si="136"/>
        <v/>
      </c>
      <c r="AU74" s="123" t="str">
        <f t="shared" si="137"/>
        <v/>
      </c>
      <c r="AV74" s="123" t="str">
        <f t="shared" si="138"/>
        <v/>
      </c>
      <c r="AW74" s="123" t="str">
        <f t="shared" si="139"/>
        <v/>
      </c>
      <c r="AX74" s="123"/>
      <c r="AY74" s="123"/>
      <c r="AZ74" s="123" t="str">
        <f t="shared" si="140"/>
        <v/>
      </c>
      <c r="BA74" s="123" t="str">
        <f t="shared" si="141"/>
        <v/>
      </c>
      <c r="BB74" s="123" t="str">
        <f t="shared" si="142"/>
        <v/>
      </c>
      <c r="BC74" s="123" t="str">
        <f t="shared" si="143"/>
        <v/>
      </c>
      <c r="BD74" s="123" t="str">
        <f t="shared" si="144"/>
        <v/>
      </c>
      <c r="BE74" s="123" t="str">
        <f t="shared" si="145"/>
        <v/>
      </c>
      <c r="BF74" s="123" t="str">
        <f t="shared" si="146"/>
        <v/>
      </c>
      <c r="BG74" s="123" t="str">
        <f t="shared" si="147"/>
        <v/>
      </c>
      <c r="BH74" s="123" t="str">
        <f t="shared" si="148"/>
        <v/>
      </c>
      <c r="BI74" s="123" t="str">
        <f t="shared" si="149"/>
        <v/>
      </c>
      <c r="BJ74" s="123" t="str">
        <f t="shared" si="150"/>
        <v/>
      </c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</row>
    <row r="75" spans="2:82" ht="15.75" customHeight="1">
      <c r="B75" s="117" t="str">
        <f t="shared" si="151"/>
        <v/>
      </c>
      <c r="C75" s="117" t="str">
        <f t="shared" si="152"/>
        <v/>
      </c>
      <c r="D75" s="123" t="str">
        <f t="shared" si="126"/>
        <v/>
      </c>
      <c r="E75" s="123" t="str">
        <f t="shared" si="127"/>
        <v/>
      </c>
      <c r="F75" s="123" t="str">
        <f t="shared" si="128"/>
        <v/>
      </c>
      <c r="G75" s="123" t="str">
        <f>IFERROR(12*INDEX(D_Prem_Table[Monthly_premium], MATCH($B75&amp;";"&amp;adv.gender&amp;";"&amp;adv.smoker&amp;";"&amp;"人壽保", D_Prem_Table[Lookup key], 0)) * adv.SA * INDEX(S_Currency[rate], MATCH(adv.currency, S_Currency[currency], 0)), "")</f>
        <v/>
      </c>
      <c r="H75" s="123">
        <f>IF(AND($C75&lt;=adv.payment_period, $C75&lt;=84), adv.premium * INDEX(S_Currency[rate], MATCH(adv.currency, S_Currency[currency], 0)), 0)</f>
        <v>0</v>
      </c>
      <c r="I75" s="123" t="str">
        <f t="shared" si="124"/>
        <v/>
      </c>
      <c r="J75" s="123" t="str">
        <f t="shared" si="3"/>
        <v/>
      </c>
      <c r="K75" s="123">
        <f t="shared" si="57"/>
        <v>-490566.04646400007</v>
      </c>
      <c r="L75" s="123"/>
      <c r="M75" s="158" t="str">
        <f>IFERROR(INDEX(進階!$C$143:$C$156, MATCH(INDEX(S_PolicyYear[attained_age_or_policy_year], MATCH(C75, S_PolicyYear[policy_year], 0)), 進階!$B$143:$B$156, 0)), "not available")</f>
        <v>not available</v>
      </c>
      <c r="N75" s="123"/>
      <c r="O75" s="123"/>
      <c r="P75" s="123" t="str">
        <f t="shared" si="125"/>
        <v/>
      </c>
      <c r="Q75" s="123" t="str">
        <f t="shared" si="104"/>
        <v/>
      </c>
      <c r="R75" s="123" t="str">
        <f t="shared" si="105"/>
        <v/>
      </c>
      <c r="S75" s="123" t="str">
        <f t="shared" si="106"/>
        <v/>
      </c>
      <c r="T75" s="123" t="str">
        <f t="shared" si="107"/>
        <v/>
      </c>
      <c r="U75" s="123" t="str">
        <f t="shared" si="108"/>
        <v/>
      </c>
      <c r="V75" s="123" t="str">
        <f t="shared" si="109"/>
        <v/>
      </c>
      <c r="W75" s="123" t="str">
        <f t="shared" si="110"/>
        <v/>
      </c>
      <c r="X75" s="123" t="str">
        <f t="shared" si="111"/>
        <v/>
      </c>
      <c r="Y75" s="123" t="str">
        <f t="shared" si="112"/>
        <v/>
      </c>
      <c r="Z75" s="123" t="str">
        <f t="shared" si="113"/>
        <v/>
      </c>
      <c r="AA75" s="123" t="str">
        <f t="shared" si="114"/>
        <v/>
      </c>
      <c r="AB75" s="123" t="str">
        <f t="shared" si="115"/>
        <v/>
      </c>
      <c r="AC75" s="123" t="str">
        <f t="shared" si="116"/>
        <v/>
      </c>
      <c r="AD75" s="123" t="str">
        <f t="shared" si="117"/>
        <v/>
      </c>
      <c r="AE75" s="123" t="str">
        <f t="shared" si="118"/>
        <v/>
      </c>
      <c r="AF75" s="123" t="str">
        <f t="shared" si="119"/>
        <v/>
      </c>
      <c r="AG75" s="123" t="str">
        <f t="shared" si="120"/>
        <v/>
      </c>
      <c r="AH75" s="123" t="str">
        <f t="shared" si="121"/>
        <v/>
      </c>
      <c r="AI75" s="123" t="str">
        <f t="shared" si="122"/>
        <v/>
      </c>
      <c r="AJ75" s="123" t="str">
        <f t="shared" si="123"/>
        <v/>
      </c>
      <c r="AK75" s="123"/>
      <c r="AL75" s="123"/>
      <c r="AM75" s="123" t="str">
        <f t="shared" si="129"/>
        <v/>
      </c>
      <c r="AN75" s="123" t="str">
        <f t="shared" si="130"/>
        <v/>
      </c>
      <c r="AO75" s="123" t="str">
        <f t="shared" si="131"/>
        <v/>
      </c>
      <c r="AP75" s="123" t="str">
        <f t="shared" si="132"/>
        <v/>
      </c>
      <c r="AQ75" s="123" t="str">
        <f t="shared" si="133"/>
        <v/>
      </c>
      <c r="AR75" s="123" t="str">
        <f t="shared" si="134"/>
        <v/>
      </c>
      <c r="AS75" s="123" t="str">
        <f t="shared" si="135"/>
        <v/>
      </c>
      <c r="AT75" s="123" t="str">
        <f t="shared" si="136"/>
        <v/>
      </c>
      <c r="AU75" s="123" t="str">
        <f t="shared" si="137"/>
        <v/>
      </c>
      <c r="AV75" s="123" t="str">
        <f t="shared" si="138"/>
        <v/>
      </c>
      <c r="AW75" s="123" t="str">
        <f t="shared" si="139"/>
        <v/>
      </c>
      <c r="AX75" s="123"/>
      <c r="AY75" s="123"/>
      <c r="AZ75" s="123" t="str">
        <f t="shared" si="140"/>
        <v/>
      </c>
      <c r="BA75" s="123" t="str">
        <f t="shared" si="141"/>
        <v/>
      </c>
      <c r="BB75" s="123" t="str">
        <f t="shared" si="142"/>
        <v/>
      </c>
      <c r="BC75" s="123" t="str">
        <f t="shared" si="143"/>
        <v/>
      </c>
      <c r="BD75" s="123" t="str">
        <f t="shared" si="144"/>
        <v/>
      </c>
      <c r="BE75" s="123" t="str">
        <f t="shared" si="145"/>
        <v/>
      </c>
      <c r="BF75" s="123" t="str">
        <f t="shared" si="146"/>
        <v/>
      </c>
      <c r="BG75" s="123" t="str">
        <f t="shared" si="147"/>
        <v/>
      </c>
      <c r="BH75" s="123" t="str">
        <f t="shared" si="148"/>
        <v/>
      </c>
      <c r="BI75" s="123" t="str">
        <f t="shared" si="149"/>
        <v/>
      </c>
      <c r="BJ75" s="123" t="str">
        <f t="shared" si="150"/>
        <v/>
      </c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</row>
    <row r="76" spans="2:82" ht="15.75" customHeight="1">
      <c r="B76" s="117" t="str">
        <f t="shared" si="151"/>
        <v/>
      </c>
      <c r="C76" s="117" t="str">
        <f t="shared" si="152"/>
        <v/>
      </c>
      <c r="D76" s="123" t="str">
        <f t="shared" si="126"/>
        <v/>
      </c>
      <c r="E76" s="123" t="str">
        <f t="shared" si="127"/>
        <v/>
      </c>
      <c r="F76" s="123" t="str">
        <f t="shared" si="128"/>
        <v/>
      </c>
      <c r="G76" s="123" t="str">
        <f>IFERROR(12*INDEX(D_Prem_Table[Monthly_premium], MATCH($B76&amp;";"&amp;adv.gender&amp;";"&amp;adv.smoker&amp;";"&amp;"人壽保", D_Prem_Table[Lookup key], 0)) * adv.SA * INDEX(S_Currency[rate], MATCH(adv.currency, S_Currency[currency], 0)), "")</f>
        <v/>
      </c>
      <c r="H76" s="123">
        <f>IF(AND($C76&lt;=adv.payment_period, $C76&lt;=84), adv.premium * INDEX(S_Currency[rate], MATCH(adv.currency, S_Currency[currency], 0)), 0)</f>
        <v>0</v>
      </c>
      <c r="I76" s="123" t="str">
        <f t="shared" si="124"/>
        <v/>
      </c>
      <c r="J76" s="123" t="str">
        <f t="shared" si="3"/>
        <v/>
      </c>
      <c r="K76" s="123">
        <f t="shared" si="57"/>
        <v>-490566.04646400007</v>
      </c>
      <c r="L76" s="123"/>
      <c r="M76" s="158" t="str">
        <f>IFERROR(INDEX(進階!$C$143:$C$156, MATCH(INDEX(S_PolicyYear[attained_age_or_policy_year], MATCH(C76, S_PolicyYear[policy_year], 0)), 進階!$B$143:$B$156, 0)), "not available")</f>
        <v>not available</v>
      </c>
      <c r="N76" s="123"/>
      <c r="O76" s="123"/>
      <c r="P76" s="123" t="str">
        <f t="shared" si="125"/>
        <v/>
      </c>
      <c r="Q76" s="123" t="str">
        <f t="shared" si="104"/>
        <v/>
      </c>
      <c r="R76" s="123" t="str">
        <f t="shared" si="105"/>
        <v/>
      </c>
      <c r="S76" s="123" t="str">
        <f t="shared" si="106"/>
        <v/>
      </c>
      <c r="T76" s="123" t="str">
        <f t="shared" si="107"/>
        <v/>
      </c>
      <c r="U76" s="123" t="str">
        <f t="shared" si="108"/>
        <v/>
      </c>
      <c r="V76" s="123" t="str">
        <f t="shared" si="109"/>
        <v/>
      </c>
      <c r="W76" s="123" t="str">
        <f t="shared" si="110"/>
        <v/>
      </c>
      <c r="X76" s="123" t="str">
        <f t="shared" si="111"/>
        <v/>
      </c>
      <c r="Y76" s="123" t="str">
        <f t="shared" si="112"/>
        <v/>
      </c>
      <c r="Z76" s="123" t="str">
        <f t="shared" si="113"/>
        <v/>
      </c>
      <c r="AA76" s="123" t="str">
        <f t="shared" si="114"/>
        <v/>
      </c>
      <c r="AB76" s="123" t="str">
        <f t="shared" si="115"/>
        <v/>
      </c>
      <c r="AC76" s="123" t="str">
        <f t="shared" si="116"/>
        <v/>
      </c>
      <c r="AD76" s="123" t="str">
        <f t="shared" si="117"/>
        <v/>
      </c>
      <c r="AE76" s="123" t="str">
        <f t="shared" si="118"/>
        <v/>
      </c>
      <c r="AF76" s="123" t="str">
        <f t="shared" si="119"/>
        <v/>
      </c>
      <c r="AG76" s="123" t="str">
        <f t="shared" si="120"/>
        <v/>
      </c>
      <c r="AH76" s="123" t="str">
        <f t="shared" si="121"/>
        <v/>
      </c>
      <c r="AI76" s="123" t="str">
        <f t="shared" si="122"/>
        <v/>
      </c>
      <c r="AJ76" s="123" t="str">
        <f t="shared" si="123"/>
        <v/>
      </c>
      <c r="AK76" s="123"/>
      <c r="AL76" s="123"/>
      <c r="AM76" s="123" t="str">
        <f t="shared" si="129"/>
        <v/>
      </c>
      <c r="AN76" s="123" t="str">
        <f t="shared" si="130"/>
        <v/>
      </c>
      <c r="AO76" s="123" t="str">
        <f t="shared" si="131"/>
        <v/>
      </c>
      <c r="AP76" s="123" t="str">
        <f t="shared" si="132"/>
        <v/>
      </c>
      <c r="AQ76" s="123" t="str">
        <f t="shared" si="133"/>
        <v/>
      </c>
      <c r="AR76" s="123" t="str">
        <f t="shared" si="134"/>
        <v/>
      </c>
      <c r="AS76" s="123" t="str">
        <f t="shared" si="135"/>
        <v/>
      </c>
      <c r="AT76" s="123" t="str">
        <f t="shared" si="136"/>
        <v/>
      </c>
      <c r="AU76" s="123" t="str">
        <f t="shared" si="137"/>
        <v/>
      </c>
      <c r="AV76" s="123" t="str">
        <f t="shared" si="138"/>
        <v/>
      </c>
      <c r="AW76" s="123" t="str">
        <f t="shared" si="139"/>
        <v/>
      </c>
      <c r="AX76" s="123"/>
      <c r="AY76" s="123"/>
      <c r="AZ76" s="123" t="str">
        <f t="shared" si="140"/>
        <v/>
      </c>
      <c r="BA76" s="123" t="str">
        <f t="shared" si="141"/>
        <v/>
      </c>
      <c r="BB76" s="123" t="str">
        <f t="shared" si="142"/>
        <v/>
      </c>
      <c r="BC76" s="123" t="str">
        <f t="shared" si="143"/>
        <v/>
      </c>
      <c r="BD76" s="123" t="str">
        <f t="shared" si="144"/>
        <v/>
      </c>
      <c r="BE76" s="123" t="str">
        <f t="shared" si="145"/>
        <v/>
      </c>
      <c r="BF76" s="123" t="str">
        <f t="shared" si="146"/>
        <v/>
      </c>
      <c r="BG76" s="123" t="str">
        <f t="shared" si="147"/>
        <v/>
      </c>
      <c r="BH76" s="123" t="str">
        <f t="shared" si="148"/>
        <v/>
      </c>
      <c r="BI76" s="123" t="str">
        <f t="shared" si="149"/>
        <v/>
      </c>
      <c r="BJ76" s="123" t="str">
        <f t="shared" si="150"/>
        <v/>
      </c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</row>
    <row r="77" spans="2:82" ht="15.75" customHeight="1">
      <c r="B77" s="117" t="str">
        <f t="shared" si="151"/>
        <v/>
      </c>
      <c r="C77" s="117" t="str">
        <f t="shared" si="152"/>
        <v/>
      </c>
      <c r="D77" s="123" t="str">
        <f t="shared" si="126"/>
        <v/>
      </c>
      <c r="E77" s="123" t="str">
        <f t="shared" si="127"/>
        <v/>
      </c>
      <c r="F77" s="123" t="str">
        <f t="shared" si="128"/>
        <v/>
      </c>
      <c r="G77" s="123" t="str">
        <f>IFERROR(12*INDEX(D_Prem_Table[Monthly_premium], MATCH($B77&amp;";"&amp;adv.gender&amp;";"&amp;adv.smoker&amp;";"&amp;"人壽保", D_Prem_Table[Lookup key], 0)) * adv.SA * INDEX(S_Currency[rate], MATCH(adv.currency, S_Currency[currency], 0)), "")</f>
        <v/>
      </c>
      <c r="H77" s="123">
        <f>IF(AND($C77&lt;=adv.payment_period, $C77&lt;=84), adv.premium * INDEX(S_Currency[rate], MATCH(adv.currency, S_Currency[currency], 0)), 0)</f>
        <v>0</v>
      </c>
      <c r="I77" s="123" t="str">
        <f t="shared" si="124"/>
        <v/>
      </c>
      <c r="J77" s="123" t="str">
        <f t="shared" si="3"/>
        <v/>
      </c>
      <c r="K77" s="123">
        <f t="shared" si="57"/>
        <v>-490566.04646400007</v>
      </c>
      <c r="L77" s="123"/>
      <c r="M77" s="158" t="str">
        <f>IFERROR(INDEX(進階!$C$143:$C$156, MATCH(INDEX(S_PolicyYear[attained_age_or_policy_year], MATCH(C77, S_PolicyYear[policy_year], 0)), 進階!$B$143:$B$156, 0)), "not available")</f>
        <v>not available</v>
      </c>
      <c r="N77" s="123"/>
      <c r="O77" s="123"/>
      <c r="P77" s="123" t="str">
        <f t="shared" si="125"/>
        <v/>
      </c>
      <c r="Q77" s="123" t="str">
        <f t="shared" si="104"/>
        <v/>
      </c>
      <c r="R77" s="123" t="str">
        <f t="shared" si="105"/>
        <v/>
      </c>
      <c r="S77" s="123" t="str">
        <f t="shared" si="106"/>
        <v/>
      </c>
      <c r="T77" s="123" t="str">
        <f t="shared" si="107"/>
        <v/>
      </c>
      <c r="U77" s="123" t="str">
        <f t="shared" si="108"/>
        <v/>
      </c>
      <c r="V77" s="123" t="str">
        <f t="shared" si="109"/>
        <v/>
      </c>
      <c r="W77" s="123" t="str">
        <f t="shared" si="110"/>
        <v/>
      </c>
      <c r="X77" s="123" t="str">
        <f t="shared" si="111"/>
        <v/>
      </c>
      <c r="Y77" s="123" t="str">
        <f t="shared" si="112"/>
        <v/>
      </c>
      <c r="Z77" s="123" t="str">
        <f t="shared" si="113"/>
        <v/>
      </c>
      <c r="AA77" s="123" t="str">
        <f t="shared" si="114"/>
        <v/>
      </c>
      <c r="AB77" s="123" t="str">
        <f t="shared" si="115"/>
        <v/>
      </c>
      <c r="AC77" s="123" t="str">
        <f t="shared" si="116"/>
        <v/>
      </c>
      <c r="AD77" s="123" t="str">
        <f t="shared" si="117"/>
        <v/>
      </c>
      <c r="AE77" s="123" t="str">
        <f t="shared" si="118"/>
        <v/>
      </c>
      <c r="AF77" s="123" t="str">
        <f t="shared" si="119"/>
        <v/>
      </c>
      <c r="AG77" s="123" t="str">
        <f t="shared" si="120"/>
        <v/>
      </c>
      <c r="AH77" s="123" t="str">
        <f t="shared" si="121"/>
        <v/>
      </c>
      <c r="AI77" s="123" t="str">
        <f t="shared" si="122"/>
        <v/>
      </c>
      <c r="AJ77" s="123" t="str">
        <f t="shared" si="123"/>
        <v/>
      </c>
      <c r="AK77" s="123"/>
      <c r="AL77" s="123"/>
      <c r="AM77" s="123" t="str">
        <f t="shared" si="129"/>
        <v/>
      </c>
      <c r="AN77" s="123" t="str">
        <f t="shared" si="130"/>
        <v/>
      </c>
      <c r="AO77" s="123" t="str">
        <f t="shared" si="131"/>
        <v/>
      </c>
      <c r="AP77" s="123" t="str">
        <f t="shared" si="132"/>
        <v/>
      </c>
      <c r="AQ77" s="123" t="str">
        <f t="shared" si="133"/>
        <v/>
      </c>
      <c r="AR77" s="123" t="str">
        <f t="shared" si="134"/>
        <v/>
      </c>
      <c r="AS77" s="123" t="str">
        <f t="shared" si="135"/>
        <v/>
      </c>
      <c r="AT77" s="123" t="str">
        <f t="shared" si="136"/>
        <v/>
      </c>
      <c r="AU77" s="123" t="str">
        <f t="shared" si="137"/>
        <v/>
      </c>
      <c r="AV77" s="123" t="str">
        <f t="shared" si="138"/>
        <v/>
      </c>
      <c r="AW77" s="123" t="str">
        <f t="shared" si="139"/>
        <v/>
      </c>
      <c r="AX77" s="123"/>
      <c r="AY77" s="123"/>
      <c r="AZ77" s="123" t="str">
        <f t="shared" si="140"/>
        <v/>
      </c>
      <c r="BA77" s="123" t="str">
        <f t="shared" si="141"/>
        <v/>
      </c>
      <c r="BB77" s="123" t="str">
        <f t="shared" si="142"/>
        <v/>
      </c>
      <c r="BC77" s="123" t="str">
        <f t="shared" si="143"/>
        <v/>
      </c>
      <c r="BD77" s="123" t="str">
        <f t="shared" si="144"/>
        <v/>
      </c>
      <c r="BE77" s="123" t="str">
        <f t="shared" si="145"/>
        <v/>
      </c>
      <c r="BF77" s="123" t="str">
        <f t="shared" si="146"/>
        <v/>
      </c>
      <c r="BG77" s="123" t="str">
        <f t="shared" si="147"/>
        <v/>
      </c>
      <c r="BH77" s="123" t="str">
        <f t="shared" si="148"/>
        <v/>
      </c>
      <c r="BI77" s="123" t="str">
        <f t="shared" si="149"/>
        <v/>
      </c>
      <c r="BJ77" s="123" t="str">
        <f t="shared" si="150"/>
        <v/>
      </c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</row>
    <row r="78" spans="2:82" ht="15.75" customHeight="1">
      <c r="B78" s="117" t="str">
        <f t="shared" si="151"/>
        <v/>
      </c>
      <c r="C78" s="117" t="str">
        <f t="shared" si="152"/>
        <v/>
      </c>
      <c r="D78" s="123" t="str">
        <f t="shared" si="126"/>
        <v/>
      </c>
      <c r="E78" s="123" t="str">
        <f t="shared" si="127"/>
        <v/>
      </c>
      <c r="F78" s="123" t="str">
        <f t="shared" si="128"/>
        <v/>
      </c>
      <c r="G78" s="123" t="str">
        <f>IFERROR(12*INDEX(D_Prem_Table[Monthly_premium], MATCH($B78&amp;";"&amp;adv.gender&amp;";"&amp;adv.smoker&amp;";"&amp;"人壽保", D_Prem_Table[Lookup key], 0)) * adv.SA * INDEX(S_Currency[rate], MATCH(adv.currency, S_Currency[currency], 0)), "")</f>
        <v/>
      </c>
      <c r="H78" s="123">
        <f>IF(AND($C78&lt;=adv.payment_period, $C78&lt;=84), adv.premium * INDEX(S_Currency[rate], MATCH(adv.currency, S_Currency[currency], 0)), 0)</f>
        <v>0</v>
      </c>
      <c r="I78" s="123" t="str">
        <f t="shared" si="124"/>
        <v/>
      </c>
      <c r="J78" s="123" t="str">
        <f t="shared" si="3"/>
        <v/>
      </c>
      <c r="K78" s="123">
        <f t="shared" si="57"/>
        <v>-490566.04646400007</v>
      </c>
      <c r="L78" s="123"/>
      <c r="M78" s="158" t="str">
        <f>IFERROR(INDEX(進階!$C$143:$C$156, MATCH(INDEX(S_PolicyYear[attained_age_or_policy_year], MATCH(C78, S_PolicyYear[policy_year], 0)), 進階!$B$143:$B$156, 0)), "not available")</f>
        <v>not available</v>
      </c>
      <c r="N78" s="123"/>
      <c r="O78" s="123"/>
      <c r="P78" s="123" t="str">
        <f t="shared" si="125"/>
        <v/>
      </c>
      <c r="Q78" s="123" t="str">
        <f t="shared" si="104"/>
        <v/>
      </c>
      <c r="R78" s="123" t="str">
        <f t="shared" si="105"/>
        <v/>
      </c>
      <c r="S78" s="123" t="str">
        <f t="shared" si="106"/>
        <v/>
      </c>
      <c r="T78" s="123" t="str">
        <f t="shared" si="107"/>
        <v/>
      </c>
      <c r="U78" s="123" t="str">
        <f t="shared" si="108"/>
        <v/>
      </c>
      <c r="V78" s="123" t="str">
        <f t="shared" si="109"/>
        <v/>
      </c>
      <c r="W78" s="123" t="str">
        <f t="shared" si="110"/>
        <v/>
      </c>
      <c r="X78" s="123" t="str">
        <f t="shared" si="111"/>
        <v/>
      </c>
      <c r="Y78" s="123" t="str">
        <f t="shared" si="112"/>
        <v/>
      </c>
      <c r="Z78" s="123" t="str">
        <f t="shared" si="113"/>
        <v/>
      </c>
      <c r="AA78" s="123" t="str">
        <f t="shared" si="114"/>
        <v/>
      </c>
      <c r="AB78" s="123" t="str">
        <f t="shared" si="115"/>
        <v/>
      </c>
      <c r="AC78" s="123" t="str">
        <f t="shared" si="116"/>
        <v/>
      </c>
      <c r="AD78" s="123" t="str">
        <f t="shared" si="117"/>
        <v/>
      </c>
      <c r="AE78" s="123" t="str">
        <f t="shared" si="118"/>
        <v/>
      </c>
      <c r="AF78" s="123" t="str">
        <f t="shared" si="119"/>
        <v/>
      </c>
      <c r="AG78" s="123" t="str">
        <f t="shared" si="120"/>
        <v/>
      </c>
      <c r="AH78" s="123" t="str">
        <f t="shared" si="121"/>
        <v/>
      </c>
      <c r="AI78" s="123" t="str">
        <f t="shared" si="122"/>
        <v/>
      </c>
      <c r="AJ78" s="123" t="str">
        <f t="shared" si="123"/>
        <v/>
      </c>
      <c r="AK78" s="123"/>
      <c r="AL78" s="123"/>
      <c r="AM78" s="123" t="str">
        <f t="shared" si="129"/>
        <v/>
      </c>
      <c r="AN78" s="123" t="str">
        <f t="shared" si="130"/>
        <v/>
      </c>
      <c r="AO78" s="123" t="str">
        <f t="shared" si="131"/>
        <v/>
      </c>
      <c r="AP78" s="123" t="str">
        <f t="shared" si="132"/>
        <v/>
      </c>
      <c r="AQ78" s="123" t="str">
        <f t="shared" si="133"/>
        <v/>
      </c>
      <c r="AR78" s="123" t="str">
        <f t="shared" si="134"/>
        <v/>
      </c>
      <c r="AS78" s="123" t="str">
        <f t="shared" si="135"/>
        <v/>
      </c>
      <c r="AT78" s="123" t="str">
        <f t="shared" si="136"/>
        <v/>
      </c>
      <c r="AU78" s="123" t="str">
        <f t="shared" si="137"/>
        <v/>
      </c>
      <c r="AV78" s="123" t="str">
        <f t="shared" si="138"/>
        <v/>
      </c>
      <c r="AW78" s="123" t="str">
        <f t="shared" si="139"/>
        <v/>
      </c>
      <c r="AX78" s="123"/>
      <c r="AY78" s="123"/>
      <c r="AZ78" s="123" t="str">
        <f t="shared" si="140"/>
        <v/>
      </c>
      <c r="BA78" s="123" t="str">
        <f t="shared" si="141"/>
        <v/>
      </c>
      <c r="BB78" s="123" t="str">
        <f t="shared" si="142"/>
        <v/>
      </c>
      <c r="BC78" s="123" t="str">
        <f t="shared" si="143"/>
        <v/>
      </c>
      <c r="BD78" s="123" t="str">
        <f t="shared" si="144"/>
        <v/>
      </c>
      <c r="BE78" s="123" t="str">
        <f t="shared" si="145"/>
        <v/>
      </c>
      <c r="BF78" s="123" t="str">
        <f t="shared" si="146"/>
        <v/>
      </c>
      <c r="BG78" s="123" t="str">
        <f t="shared" si="147"/>
        <v/>
      </c>
      <c r="BH78" s="123" t="str">
        <f t="shared" si="148"/>
        <v/>
      </c>
      <c r="BI78" s="123" t="str">
        <f t="shared" si="149"/>
        <v/>
      </c>
      <c r="BJ78" s="123" t="str">
        <f t="shared" si="150"/>
        <v/>
      </c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</row>
    <row r="79" spans="2:82" ht="15.75" customHeight="1">
      <c r="B79" s="117" t="str">
        <f t="shared" si="151"/>
        <v/>
      </c>
      <c r="C79" s="117" t="str">
        <f t="shared" si="152"/>
        <v/>
      </c>
      <c r="D79" s="123" t="str">
        <f t="shared" si="126"/>
        <v/>
      </c>
      <c r="E79" s="123" t="str">
        <f t="shared" si="127"/>
        <v/>
      </c>
      <c r="F79" s="123" t="str">
        <f t="shared" si="128"/>
        <v/>
      </c>
      <c r="G79" s="123" t="str">
        <f>IFERROR(12*INDEX(D_Prem_Table[Monthly_premium], MATCH($B79&amp;";"&amp;adv.gender&amp;";"&amp;adv.smoker&amp;";"&amp;"人壽保", D_Prem_Table[Lookup key], 0)) * adv.SA * INDEX(S_Currency[rate], MATCH(adv.currency, S_Currency[currency], 0)), "")</f>
        <v/>
      </c>
      <c r="H79" s="123">
        <f>IF(AND($C79&lt;=adv.payment_period, $C79&lt;=84), adv.premium * INDEX(S_Currency[rate], MATCH(adv.currency, S_Currency[currency], 0)), 0)</f>
        <v>0</v>
      </c>
      <c r="I79" s="123" t="str">
        <f t="shared" si="124"/>
        <v/>
      </c>
      <c r="J79" s="123" t="str">
        <f t="shared" si="3"/>
        <v/>
      </c>
      <c r="K79" s="123">
        <f t="shared" si="57"/>
        <v>-490566.04646400007</v>
      </c>
      <c r="L79" s="123"/>
      <c r="M79" s="158" t="str">
        <f>IFERROR(INDEX(進階!$C$143:$C$156, MATCH(INDEX(S_PolicyYear[attained_age_or_policy_year], MATCH(C79, S_PolicyYear[policy_year], 0)), 進階!$B$143:$B$156, 0)), "not available")</f>
        <v>not available</v>
      </c>
      <c r="N79" s="123"/>
      <c r="O79" s="123"/>
      <c r="P79" s="123" t="str">
        <f t="shared" si="125"/>
        <v/>
      </c>
      <c r="Q79" s="123" t="str">
        <f t="shared" si="104"/>
        <v/>
      </c>
      <c r="R79" s="123" t="str">
        <f t="shared" si="105"/>
        <v/>
      </c>
      <c r="S79" s="123" t="str">
        <f t="shared" si="106"/>
        <v/>
      </c>
      <c r="T79" s="123" t="str">
        <f t="shared" si="107"/>
        <v/>
      </c>
      <c r="U79" s="123" t="str">
        <f t="shared" si="108"/>
        <v/>
      </c>
      <c r="V79" s="123" t="str">
        <f t="shared" si="109"/>
        <v/>
      </c>
      <c r="W79" s="123" t="str">
        <f t="shared" si="110"/>
        <v/>
      </c>
      <c r="X79" s="123" t="str">
        <f t="shared" si="111"/>
        <v/>
      </c>
      <c r="Y79" s="123" t="str">
        <f t="shared" si="112"/>
        <v/>
      </c>
      <c r="Z79" s="123" t="str">
        <f t="shared" si="113"/>
        <v/>
      </c>
      <c r="AA79" s="123" t="str">
        <f t="shared" si="114"/>
        <v/>
      </c>
      <c r="AB79" s="123" t="str">
        <f t="shared" si="115"/>
        <v/>
      </c>
      <c r="AC79" s="123" t="str">
        <f t="shared" si="116"/>
        <v/>
      </c>
      <c r="AD79" s="123" t="str">
        <f t="shared" si="117"/>
        <v/>
      </c>
      <c r="AE79" s="123" t="str">
        <f t="shared" si="118"/>
        <v/>
      </c>
      <c r="AF79" s="123" t="str">
        <f t="shared" si="119"/>
        <v/>
      </c>
      <c r="AG79" s="123" t="str">
        <f t="shared" si="120"/>
        <v/>
      </c>
      <c r="AH79" s="123" t="str">
        <f t="shared" si="121"/>
        <v/>
      </c>
      <c r="AI79" s="123" t="str">
        <f t="shared" si="122"/>
        <v/>
      </c>
      <c r="AJ79" s="123" t="str">
        <f t="shared" si="123"/>
        <v/>
      </c>
      <c r="AK79" s="123"/>
      <c r="AL79" s="123"/>
      <c r="AM79" s="123" t="str">
        <f t="shared" si="129"/>
        <v/>
      </c>
      <c r="AN79" s="123" t="str">
        <f t="shared" si="130"/>
        <v/>
      </c>
      <c r="AO79" s="123" t="str">
        <f t="shared" si="131"/>
        <v/>
      </c>
      <c r="AP79" s="123" t="str">
        <f t="shared" si="132"/>
        <v/>
      </c>
      <c r="AQ79" s="123" t="str">
        <f t="shared" si="133"/>
        <v/>
      </c>
      <c r="AR79" s="123" t="str">
        <f t="shared" si="134"/>
        <v/>
      </c>
      <c r="AS79" s="123" t="str">
        <f t="shared" si="135"/>
        <v/>
      </c>
      <c r="AT79" s="123" t="str">
        <f t="shared" si="136"/>
        <v/>
      </c>
      <c r="AU79" s="123" t="str">
        <f t="shared" si="137"/>
        <v/>
      </c>
      <c r="AV79" s="123" t="str">
        <f t="shared" si="138"/>
        <v/>
      </c>
      <c r="AW79" s="123" t="str">
        <f t="shared" si="139"/>
        <v/>
      </c>
      <c r="AX79" s="123"/>
      <c r="AY79" s="123"/>
      <c r="AZ79" s="123" t="str">
        <f t="shared" si="140"/>
        <v/>
      </c>
      <c r="BA79" s="123" t="str">
        <f t="shared" si="141"/>
        <v/>
      </c>
      <c r="BB79" s="123" t="str">
        <f t="shared" si="142"/>
        <v/>
      </c>
      <c r="BC79" s="123" t="str">
        <f t="shared" si="143"/>
        <v/>
      </c>
      <c r="BD79" s="123" t="str">
        <f t="shared" si="144"/>
        <v/>
      </c>
      <c r="BE79" s="123" t="str">
        <f t="shared" si="145"/>
        <v/>
      </c>
      <c r="BF79" s="123" t="str">
        <f t="shared" si="146"/>
        <v/>
      </c>
      <c r="BG79" s="123" t="str">
        <f t="shared" si="147"/>
        <v/>
      </c>
      <c r="BH79" s="123" t="str">
        <f t="shared" si="148"/>
        <v/>
      </c>
      <c r="BI79" s="123" t="str">
        <f t="shared" si="149"/>
        <v/>
      </c>
      <c r="BJ79" s="123" t="str">
        <f t="shared" si="150"/>
        <v/>
      </c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</row>
    <row r="80" spans="2:82" ht="15.75" customHeight="1">
      <c r="B80" s="117" t="str">
        <f t="shared" si="151"/>
        <v/>
      </c>
      <c r="C80" s="117" t="str">
        <f t="shared" si="152"/>
        <v/>
      </c>
      <c r="D80" s="123" t="str">
        <f t="shared" si="126"/>
        <v/>
      </c>
      <c r="E80" s="123" t="str">
        <f t="shared" si="127"/>
        <v/>
      </c>
      <c r="F80" s="123" t="str">
        <f t="shared" si="128"/>
        <v/>
      </c>
      <c r="G80" s="123" t="str">
        <f>IFERROR(12*INDEX(D_Prem_Table[Monthly_premium], MATCH($B80&amp;";"&amp;adv.gender&amp;";"&amp;adv.smoker&amp;";"&amp;"人壽保", D_Prem_Table[Lookup key], 0)) * adv.SA * INDEX(S_Currency[rate], MATCH(adv.currency, S_Currency[currency], 0)), "")</f>
        <v/>
      </c>
      <c r="H80" s="123">
        <f>IF(AND($C80&lt;=adv.payment_period, $C80&lt;=84), adv.premium * INDEX(S_Currency[rate], MATCH(adv.currency, S_Currency[currency], 0)), 0)</f>
        <v>0</v>
      </c>
      <c r="I80" s="123" t="str">
        <f t="shared" si="124"/>
        <v/>
      </c>
      <c r="J80" s="123" t="str">
        <f t="shared" si="3"/>
        <v/>
      </c>
      <c r="K80" s="123">
        <f t="shared" si="57"/>
        <v>-490566.04646400007</v>
      </c>
      <c r="L80" s="123"/>
      <c r="M80" s="158" t="str">
        <f>IFERROR(INDEX(進階!$C$143:$C$156, MATCH(INDEX(S_PolicyYear[attained_age_or_policy_year], MATCH(C80, S_PolicyYear[policy_year], 0)), 進階!$B$143:$B$156, 0)), "not available")</f>
        <v>not available</v>
      </c>
      <c r="N80" s="123"/>
      <c r="O80" s="123"/>
      <c r="P80" s="123" t="str">
        <f t="shared" si="125"/>
        <v/>
      </c>
      <c r="Q80" s="123" t="str">
        <f t="shared" si="104"/>
        <v/>
      </c>
      <c r="R80" s="123" t="str">
        <f t="shared" si="105"/>
        <v/>
      </c>
      <c r="S80" s="123" t="str">
        <f t="shared" si="106"/>
        <v/>
      </c>
      <c r="T80" s="123" t="str">
        <f t="shared" si="107"/>
        <v/>
      </c>
      <c r="U80" s="123" t="str">
        <f t="shared" si="108"/>
        <v/>
      </c>
      <c r="V80" s="123" t="str">
        <f t="shared" si="109"/>
        <v/>
      </c>
      <c r="W80" s="123" t="str">
        <f t="shared" si="110"/>
        <v/>
      </c>
      <c r="X80" s="123" t="str">
        <f t="shared" si="111"/>
        <v/>
      </c>
      <c r="Y80" s="123" t="str">
        <f t="shared" si="112"/>
        <v/>
      </c>
      <c r="Z80" s="123" t="str">
        <f t="shared" si="113"/>
        <v/>
      </c>
      <c r="AA80" s="123" t="str">
        <f t="shared" si="114"/>
        <v/>
      </c>
      <c r="AB80" s="123" t="str">
        <f t="shared" si="115"/>
        <v/>
      </c>
      <c r="AC80" s="123" t="str">
        <f t="shared" si="116"/>
        <v/>
      </c>
      <c r="AD80" s="123" t="str">
        <f t="shared" si="117"/>
        <v/>
      </c>
      <c r="AE80" s="123" t="str">
        <f t="shared" si="118"/>
        <v/>
      </c>
      <c r="AF80" s="123" t="str">
        <f t="shared" si="119"/>
        <v/>
      </c>
      <c r="AG80" s="123" t="str">
        <f t="shared" si="120"/>
        <v/>
      </c>
      <c r="AH80" s="123" t="str">
        <f t="shared" si="121"/>
        <v/>
      </c>
      <c r="AI80" s="123" t="str">
        <f t="shared" si="122"/>
        <v/>
      </c>
      <c r="AJ80" s="123" t="str">
        <f t="shared" si="123"/>
        <v/>
      </c>
      <c r="AK80" s="123"/>
      <c r="AL80" s="123"/>
      <c r="AM80" s="123" t="str">
        <f t="shared" si="129"/>
        <v/>
      </c>
      <c r="AN80" s="123" t="str">
        <f t="shared" si="130"/>
        <v/>
      </c>
      <c r="AO80" s="123" t="str">
        <f t="shared" si="131"/>
        <v/>
      </c>
      <c r="AP80" s="123" t="str">
        <f t="shared" si="132"/>
        <v/>
      </c>
      <c r="AQ80" s="123" t="str">
        <f t="shared" si="133"/>
        <v/>
      </c>
      <c r="AR80" s="123" t="str">
        <f t="shared" si="134"/>
        <v/>
      </c>
      <c r="AS80" s="123" t="str">
        <f t="shared" si="135"/>
        <v/>
      </c>
      <c r="AT80" s="123" t="str">
        <f t="shared" si="136"/>
        <v/>
      </c>
      <c r="AU80" s="123" t="str">
        <f t="shared" si="137"/>
        <v/>
      </c>
      <c r="AV80" s="123" t="str">
        <f t="shared" si="138"/>
        <v/>
      </c>
      <c r="AW80" s="123" t="str">
        <f t="shared" si="139"/>
        <v/>
      </c>
      <c r="AX80" s="123"/>
      <c r="AY80" s="123"/>
      <c r="AZ80" s="123" t="str">
        <f t="shared" si="140"/>
        <v/>
      </c>
      <c r="BA80" s="123" t="str">
        <f t="shared" si="141"/>
        <v/>
      </c>
      <c r="BB80" s="123" t="str">
        <f t="shared" si="142"/>
        <v/>
      </c>
      <c r="BC80" s="123" t="str">
        <f t="shared" si="143"/>
        <v/>
      </c>
      <c r="BD80" s="123" t="str">
        <f t="shared" si="144"/>
        <v/>
      </c>
      <c r="BE80" s="123" t="str">
        <f t="shared" si="145"/>
        <v/>
      </c>
      <c r="BF80" s="123" t="str">
        <f t="shared" si="146"/>
        <v/>
      </c>
      <c r="BG80" s="123" t="str">
        <f t="shared" si="147"/>
        <v/>
      </c>
      <c r="BH80" s="123" t="str">
        <f t="shared" si="148"/>
        <v/>
      </c>
      <c r="BI80" s="123" t="str">
        <f t="shared" si="149"/>
        <v/>
      </c>
      <c r="BJ80" s="123" t="str">
        <f t="shared" si="150"/>
        <v/>
      </c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</row>
    <row r="81" spans="2:82" ht="15.75" customHeight="1">
      <c r="B81" s="117" t="str">
        <f t="shared" si="151"/>
        <v/>
      </c>
      <c r="C81" s="117" t="str">
        <f t="shared" si="152"/>
        <v/>
      </c>
      <c r="D81" s="123" t="str">
        <f t="shared" si="126"/>
        <v/>
      </c>
      <c r="E81" s="123" t="str">
        <f t="shared" si="127"/>
        <v/>
      </c>
      <c r="F81" s="123" t="str">
        <f t="shared" si="128"/>
        <v/>
      </c>
      <c r="G81" s="123" t="str">
        <f>IFERROR(12*INDEX(D_Prem_Table[Monthly_premium], MATCH($B81&amp;";"&amp;adv.gender&amp;";"&amp;adv.smoker&amp;";"&amp;"人壽保", D_Prem_Table[Lookup key], 0)) * adv.SA * INDEX(S_Currency[rate], MATCH(adv.currency, S_Currency[currency], 0)), "")</f>
        <v/>
      </c>
      <c r="H81" s="123">
        <f>IF(AND($C81&lt;=adv.payment_period, $C81&lt;=84), adv.premium * INDEX(S_Currency[rate], MATCH(adv.currency, S_Currency[currency], 0)), 0)</f>
        <v>0</v>
      </c>
      <c r="I81" s="123" t="str">
        <f t="shared" si="124"/>
        <v/>
      </c>
      <c r="J81" s="123" t="str">
        <f t="shared" si="3"/>
        <v/>
      </c>
      <c r="K81" s="123">
        <f t="shared" si="57"/>
        <v>-490566.04646400007</v>
      </c>
      <c r="L81" s="123"/>
      <c r="M81" s="158" t="str">
        <f>IFERROR(INDEX(進階!$C$143:$C$156, MATCH(INDEX(S_PolicyYear[attained_age_or_policy_year], MATCH(C81, S_PolicyYear[policy_year], 0)), 進階!$B$143:$B$156, 0)), "not available")</f>
        <v>not available</v>
      </c>
      <c r="N81" s="123"/>
      <c r="O81" s="123"/>
      <c r="P81" s="123" t="str">
        <f t="shared" si="125"/>
        <v/>
      </c>
      <c r="Q81" s="123" t="str">
        <f t="shared" si="104"/>
        <v/>
      </c>
      <c r="R81" s="123" t="str">
        <f t="shared" si="105"/>
        <v/>
      </c>
      <c r="S81" s="123" t="str">
        <f t="shared" si="106"/>
        <v/>
      </c>
      <c r="T81" s="123" t="str">
        <f t="shared" si="107"/>
        <v/>
      </c>
      <c r="U81" s="123" t="str">
        <f t="shared" si="108"/>
        <v/>
      </c>
      <c r="V81" s="123" t="str">
        <f t="shared" si="109"/>
        <v/>
      </c>
      <c r="W81" s="123" t="str">
        <f t="shared" si="110"/>
        <v/>
      </c>
      <c r="X81" s="123" t="str">
        <f t="shared" si="111"/>
        <v/>
      </c>
      <c r="Y81" s="123" t="str">
        <f t="shared" si="112"/>
        <v/>
      </c>
      <c r="Z81" s="123" t="str">
        <f t="shared" si="113"/>
        <v/>
      </c>
      <c r="AA81" s="123" t="str">
        <f t="shared" si="114"/>
        <v/>
      </c>
      <c r="AB81" s="123" t="str">
        <f t="shared" si="115"/>
        <v/>
      </c>
      <c r="AC81" s="123" t="str">
        <f t="shared" si="116"/>
        <v/>
      </c>
      <c r="AD81" s="123" t="str">
        <f t="shared" si="117"/>
        <v/>
      </c>
      <c r="AE81" s="123" t="str">
        <f t="shared" si="118"/>
        <v/>
      </c>
      <c r="AF81" s="123" t="str">
        <f t="shared" si="119"/>
        <v/>
      </c>
      <c r="AG81" s="123" t="str">
        <f t="shared" si="120"/>
        <v/>
      </c>
      <c r="AH81" s="123" t="str">
        <f t="shared" si="121"/>
        <v/>
      </c>
      <c r="AI81" s="123" t="str">
        <f t="shared" si="122"/>
        <v/>
      </c>
      <c r="AJ81" s="123" t="str">
        <f t="shared" si="123"/>
        <v/>
      </c>
      <c r="AK81" s="123"/>
      <c r="AL81" s="123"/>
      <c r="AM81" s="123" t="str">
        <f t="shared" si="129"/>
        <v/>
      </c>
      <c r="AN81" s="123" t="str">
        <f t="shared" si="130"/>
        <v/>
      </c>
      <c r="AO81" s="123" t="str">
        <f t="shared" si="131"/>
        <v/>
      </c>
      <c r="AP81" s="123" t="str">
        <f t="shared" si="132"/>
        <v/>
      </c>
      <c r="AQ81" s="123" t="str">
        <f t="shared" si="133"/>
        <v/>
      </c>
      <c r="AR81" s="123" t="str">
        <f t="shared" si="134"/>
        <v/>
      </c>
      <c r="AS81" s="123" t="str">
        <f t="shared" si="135"/>
        <v/>
      </c>
      <c r="AT81" s="123" t="str">
        <f t="shared" si="136"/>
        <v/>
      </c>
      <c r="AU81" s="123" t="str">
        <f t="shared" si="137"/>
        <v/>
      </c>
      <c r="AV81" s="123" t="str">
        <f t="shared" si="138"/>
        <v/>
      </c>
      <c r="AW81" s="123" t="str">
        <f t="shared" si="139"/>
        <v/>
      </c>
      <c r="AX81" s="123"/>
      <c r="AY81" s="123"/>
      <c r="AZ81" s="123" t="str">
        <f t="shared" si="140"/>
        <v/>
      </c>
      <c r="BA81" s="123" t="str">
        <f t="shared" si="141"/>
        <v/>
      </c>
      <c r="BB81" s="123" t="str">
        <f t="shared" si="142"/>
        <v/>
      </c>
      <c r="BC81" s="123" t="str">
        <f t="shared" si="143"/>
        <v/>
      </c>
      <c r="BD81" s="123" t="str">
        <f t="shared" si="144"/>
        <v/>
      </c>
      <c r="BE81" s="123" t="str">
        <f t="shared" si="145"/>
        <v/>
      </c>
      <c r="BF81" s="123" t="str">
        <f t="shared" si="146"/>
        <v/>
      </c>
      <c r="BG81" s="123" t="str">
        <f t="shared" si="147"/>
        <v/>
      </c>
      <c r="BH81" s="123" t="str">
        <f t="shared" si="148"/>
        <v/>
      </c>
      <c r="BI81" s="123" t="str">
        <f t="shared" si="149"/>
        <v/>
      </c>
      <c r="BJ81" s="123" t="str">
        <f t="shared" si="150"/>
        <v/>
      </c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</row>
    <row r="82" spans="2:82" ht="15.75" customHeight="1">
      <c r="B82" s="117" t="str">
        <f t="shared" si="151"/>
        <v/>
      </c>
      <c r="C82" s="117" t="str">
        <f t="shared" si="152"/>
        <v/>
      </c>
      <c r="D82" s="123" t="str">
        <f t="shared" si="126"/>
        <v/>
      </c>
      <c r="E82" s="123" t="str">
        <f t="shared" si="127"/>
        <v/>
      </c>
      <c r="F82" s="123" t="str">
        <f t="shared" si="128"/>
        <v/>
      </c>
      <c r="G82" s="123" t="str">
        <f>IFERROR(12*INDEX(D_Prem_Table[Monthly_premium], MATCH($B82&amp;";"&amp;adv.gender&amp;";"&amp;adv.smoker&amp;";"&amp;"人壽保", D_Prem_Table[Lookup key], 0)) * adv.SA * INDEX(S_Currency[rate], MATCH(adv.currency, S_Currency[currency], 0)), "")</f>
        <v/>
      </c>
      <c r="H82" s="123">
        <f>IF(AND($C82&lt;=adv.payment_period, $C82&lt;=84), adv.premium * INDEX(S_Currency[rate], MATCH(adv.currency, S_Currency[currency], 0)), 0)</f>
        <v>0</v>
      </c>
      <c r="I82" s="123" t="str">
        <f t="shared" si="124"/>
        <v/>
      </c>
      <c r="J82" s="123" t="str">
        <f t="shared" si="3"/>
        <v/>
      </c>
      <c r="K82" s="123">
        <f t="shared" si="57"/>
        <v>-490566.04646400007</v>
      </c>
      <c r="L82" s="123"/>
      <c r="M82" s="158" t="str">
        <f>IFERROR(INDEX(進階!$C$143:$C$156, MATCH(INDEX(S_PolicyYear[attained_age_or_policy_year], MATCH(C82, S_PolicyYear[policy_year], 0)), 進階!$B$143:$B$156, 0)), "not available")</f>
        <v>not available</v>
      </c>
      <c r="N82" s="123"/>
      <c r="O82" s="123"/>
      <c r="P82" s="123" t="str">
        <f t="shared" si="125"/>
        <v/>
      </c>
      <c r="Q82" s="123" t="str">
        <f t="shared" si="104"/>
        <v/>
      </c>
      <c r="R82" s="123" t="str">
        <f t="shared" si="105"/>
        <v/>
      </c>
      <c r="S82" s="123" t="str">
        <f t="shared" si="106"/>
        <v/>
      </c>
      <c r="T82" s="123" t="str">
        <f t="shared" si="107"/>
        <v/>
      </c>
      <c r="U82" s="123" t="str">
        <f t="shared" si="108"/>
        <v/>
      </c>
      <c r="V82" s="123" t="str">
        <f t="shared" si="109"/>
        <v/>
      </c>
      <c r="W82" s="123" t="str">
        <f t="shared" si="110"/>
        <v/>
      </c>
      <c r="X82" s="123" t="str">
        <f t="shared" si="111"/>
        <v/>
      </c>
      <c r="Y82" s="123" t="str">
        <f t="shared" si="112"/>
        <v/>
      </c>
      <c r="Z82" s="123" t="str">
        <f t="shared" si="113"/>
        <v/>
      </c>
      <c r="AA82" s="123" t="str">
        <f t="shared" si="114"/>
        <v/>
      </c>
      <c r="AB82" s="123" t="str">
        <f t="shared" si="115"/>
        <v/>
      </c>
      <c r="AC82" s="123" t="str">
        <f t="shared" si="116"/>
        <v/>
      </c>
      <c r="AD82" s="123" t="str">
        <f t="shared" si="117"/>
        <v/>
      </c>
      <c r="AE82" s="123" t="str">
        <f t="shared" si="118"/>
        <v/>
      </c>
      <c r="AF82" s="123" t="str">
        <f t="shared" si="119"/>
        <v/>
      </c>
      <c r="AG82" s="123" t="str">
        <f t="shared" si="120"/>
        <v/>
      </c>
      <c r="AH82" s="123" t="str">
        <f t="shared" si="121"/>
        <v/>
      </c>
      <c r="AI82" s="123" t="str">
        <f t="shared" si="122"/>
        <v/>
      </c>
      <c r="AJ82" s="123" t="str">
        <f t="shared" si="123"/>
        <v/>
      </c>
      <c r="AK82" s="123"/>
      <c r="AL82" s="123"/>
      <c r="AM82" s="123" t="str">
        <f t="shared" si="129"/>
        <v/>
      </c>
      <c r="AN82" s="123" t="str">
        <f t="shared" si="130"/>
        <v/>
      </c>
      <c r="AO82" s="123" t="str">
        <f t="shared" si="131"/>
        <v/>
      </c>
      <c r="AP82" s="123" t="str">
        <f t="shared" si="132"/>
        <v/>
      </c>
      <c r="AQ82" s="123" t="str">
        <f t="shared" si="133"/>
        <v/>
      </c>
      <c r="AR82" s="123" t="str">
        <f t="shared" si="134"/>
        <v/>
      </c>
      <c r="AS82" s="123" t="str">
        <f t="shared" si="135"/>
        <v/>
      </c>
      <c r="AT82" s="123" t="str">
        <f t="shared" si="136"/>
        <v/>
      </c>
      <c r="AU82" s="123" t="str">
        <f t="shared" si="137"/>
        <v/>
      </c>
      <c r="AV82" s="123" t="str">
        <f t="shared" si="138"/>
        <v/>
      </c>
      <c r="AW82" s="123" t="str">
        <f t="shared" si="139"/>
        <v/>
      </c>
      <c r="AX82" s="123"/>
      <c r="AY82" s="123"/>
      <c r="AZ82" s="123" t="str">
        <f t="shared" si="140"/>
        <v/>
      </c>
      <c r="BA82" s="123" t="str">
        <f t="shared" si="141"/>
        <v/>
      </c>
      <c r="BB82" s="123" t="str">
        <f t="shared" si="142"/>
        <v/>
      </c>
      <c r="BC82" s="123" t="str">
        <f t="shared" si="143"/>
        <v/>
      </c>
      <c r="BD82" s="123" t="str">
        <f t="shared" si="144"/>
        <v/>
      </c>
      <c r="BE82" s="123" t="str">
        <f t="shared" si="145"/>
        <v/>
      </c>
      <c r="BF82" s="123" t="str">
        <f t="shared" si="146"/>
        <v/>
      </c>
      <c r="BG82" s="123" t="str">
        <f t="shared" si="147"/>
        <v/>
      </c>
      <c r="BH82" s="123" t="str">
        <f t="shared" si="148"/>
        <v/>
      </c>
      <c r="BI82" s="123" t="str">
        <f t="shared" si="149"/>
        <v/>
      </c>
      <c r="BJ82" s="123" t="str">
        <f t="shared" si="150"/>
        <v/>
      </c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</row>
    <row r="83" spans="2:82" ht="15.75" customHeight="1">
      <c r="B83" s="117" t="str">
        <f t="shared" si="151"/>
        <v/>
      </c>
      <c r="C83" s="117" t="str">
        <f t="shared" si="152"/>
        <v/>
      </c>
      <c r="D83" s="123" t="str">
        <f t="shared" si="126"/>
        <v/>
      </c>
      <c r="E83" s="123" t="str">
        <f t="shared" si="127"/>
        <v/>
      </c>
      <c r="F83" s="123" t="str">
        <f t="shared" si="128"/>
        <v/>
      </c>
      <c r="G83" s="123" t="str">
        <f>IFERROR(12*INDEX(D_Prem_Table[Monthly_premium], MATCH($B83&amp;";"&amp;adv.gender&amp;";"&amp;adv.smoker&amp;";"&amp;"人壽保", D_Prem_Table[Lookup key], 0)) * adv.SA * INDEX(S_Currency[rate], MATCH(adv.currency, S_Currency[currency], 0)), "")</f>
        <v/>
      </c>
      <c r="H83" s="123">
        <f>IF(AND($C83&lt;=adv.payment_period, $C83&lt;=84), adv.premium * INDEX(S_Currency[rate], MATCH(adv.currency, S_Currency[currency], 0)), 0)</f>
        <v>0</v>
      </c>
      <c r="I83" s="123" t="str">
        <f t="shared" si="124"/>
        <v/>
      </c>
      <c r="J83" s="123" t="str">
        <f t="shared" si="3"/>
        <v/>
      </c>
      <c r="K83" s="123">
        <f t="shared" si="57"/>
        <v>-490566.04646400007</v>
      </c>
      <c r="L83" s="123"/>
      <c r="M83" s="158" t="str">
        <f>IFERROR(INDEX(進階!$C$143:$C$156, MATCH(INDEX(S_PolicyYear[attained_age_or_policy_year], MATCH(C83, S_PolicyYear[policy_year], 0)), 進階!$B$143:$B$156, 0)), "not available")</f>
        <v>not available</v>
      </c>
      <c r="N83" s="123"/>
      <c r="O83" s="123"/>
      <c r="P83" s="123" t="str">
        <f t="shared" si="125"/>
        <v/>
      </c>
      <c r="Q83" s="123" t="str">
        <f t="shared" si="104"/>
        <v/>
      </c>
      <c r="R83" s="123" t="str">
        <f t="shared" si="105"/>
        <v/>
      </c>
      <c r="S83" s="123" t="str">
        <f t="shared" si="106"/>
        <v/>
      </c>
      <c r="T83" s="123" t="str">
        <f t="shared" si="107"/>
        <v/>
      </c>
      <c r="U83" s="123" t="str">
        <f t="shared" si="108"/>
        <v/>
      </c>
      <c r="V83" s="123" t="str">
        <f t="shared" si="109"/>
        <v/>
      </c>
      <c r="W83" s="123" t="str">
        <f t="shared" si="110"/>
        <v/>
      </c>
      <c r="X83" s="123" t="str">
        <f t="shared" si="111"/>
        <v/>
      </c>
      <c r="Y83" s="123" t="str">
        <f t="shared" si="112"/>
        <v/>
      </c>
      <c r="Z83" s="123" t="str">
        <f t="shared" si="113"/>
        <v/>
      </c>
      <c r="AA83" s="123" t="str">
        <f t="shared" si="114"/>
        <v/>
      </c>
      <c r="AB83" s="123" t="str">
        <f t="shared" si="115"/>
        <v/>
      </c>
      <c r="AC83" s="123" t="str">
        <f t="shared" si="116"/>
        <v/>
      </c>
      <c r="AD83" s="123" t="str">
        <f t="shared" si="117"/>
        <v/>
      </c>
      <c r="AE83" s="123" t="str">
        <f t="shared" si="118"/>
        <v/>
      </c>
      <c r="AF83" s="123" t="str">
        <f t="shared" si="119"/>
        <v/>
      </c>
      <c r="AG83" s="123" t="str">
        <f t="shared" si="120"/>
        <v/>
      </c>
      <c r="AH83" s="123" t="str">
        <f t="shared" si="121"/>
        <v/>
      </c>
      <c r="AI83" s="123" t="str">
        <f t="shared" si="122"/>
        <v/>
      </c>
      <c r="AJ83" s="123" t="str">
        <f t="shared" si="123"/>
        <v/>
      </c>
      <c r="AK83" s="123"/>
      <c r="AL83" s="123"/>
      <c r="AM83" s="123" t="str">
        <f t="shared" si="129"/>
        <v/>
      </c>
      <c r="AN83" s="123" t="str">
        <f t="shared" si="130"/>
        <v/>
      </c>
      <c r="AO83" s="123" t="str">
        <f t="shared" si="131"/>
        <v/>
      </c>
      <c r="AP83" s="123" t="str">
        <f t="shared" si="132"/>
        <v/>
      </c>
      <c r="AQ83" s="123" t="str">
        <f t="shared" si="133"/>
        <v/>
      </c>
      <c r="AR83" s="123" t="str">
        <f t="shared" si="134"/>
        <v/>
      </c>
      <c r="AS83" s="123" t="str">
        <f t="shared" si="135"/>
        <v/>
      </c>
      <c r="AT83" s="123" t="str">
        <f t="shared" si="136"/>
        <v/>
      </c>
      <c r="AU83" s="123" t="str">
        <f t="shared" si="137"/>
        <v/>
      </c>
      <c r="AV83" s="123" t="str">
        <f t="shared" si="138"/>
        <v/>
      </c>
      <c r="AW83" s="123" t="str">
        <f t="shared" si="139"/>
        <v/>
      </c>
      <c r="AX83" s="123"/>
      <c r="AY83" s="123"/>
      <c r="AZ83" s="123" t="str">
        <f t="shared" si="140"/>
        <v/>
      </c>
      <c r="BA83" s="123" t="str">
        <f t="shared" si="141"/>
        <v/>
      </c>
      <c r="BB83" s="123" t="str">
        <f t="shared" si="142"/>
        <v/>
      </c>
      <c r="BC83" s="123" t="str">
        <f t="shared" si="143"/>
        <v/>
      </c>
      <c r="BD83" s="123" t="str">
        <f t="shared" si="144"/>
        <v/>
      </c>
      <c r="BE83" s="123" t="str">
        <f t="shared" si="145"/>
        <v/>
      </c>
      <c r="BF83" s="123" t="str">
        <f t="shared" si="146"/>
        <v/>
      </c>
      <c r="BG83" s="123" t="str">
        <f t="shared" si="147"/>
        <v/>
      </c>
      <c r="BH83" s="123" t="str">
        <f t="shared" si="148"/>
        <v/>
      </c>
      <c r="BI83" s="123" t="str">
        <f t="shared" si="149"/>
        <v/>
      </c>
      <c r="BJ83" s="123" t="str">
        <f t="shared" si="150"/>
        <v/>
      </c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</row>
    <row r="84" spans="2:82" ht="15.75" customHeight="1">
      <c r="B84" s="117" t="str">
        <f t="shared" si="151"/>
        <v/>
      </c>
      <c r="C84" s="117" t="str">
        <f t="shared" si="152"/>
        <v/>
      </c>
      <c r="D84" s="123" t="str">
        <f t="shared" si="126"/>
        <v/>
      </c>
      <c r="E84" s="123" t="str">
        <f t="shared" si="127"/>
        <v/>
      </c>
      <c r="F84" s="123" t="str">
        <f t="shared" si="128"/>
        <v/>
      </c>
      <c r="G84" s="123" t="str">
        <f>IFERROR(12*INDEX(D_Prem_Table[Monthly_premium], MATCH($B84&amp;";"&amp;adv.gender&amp;";"&amp;adv.smoker&amp;";"&amp;"人壽保", D_Prem_Table[Lookup key], 0)) * adv.SA * INDEX(S_Currency[rate], MATCH(adv.currency, S_Currency[currency], 0)), "")</f>
        <v/>
      </c>
      <c r="H84" s="123">
        <f>IF(AND($C84&lt;=adv.payment_period, $C84&lt;=84), adv.premium * INDEX(S_Currency[rate], MATCH(adv.currency, S_Currency[currency], 0)), 0)</f>
        <v>0</v>
      </c>
      <c r="I84" s="123" t="str">
        <f t="shared" si="124"/>
        <v/>
      </c>
      <c r="J84" s="123" t="str">
        <f t="shared" si="3"/>
        <v/>
      </c>
      <c r="K84" s="123">
        <f t="shared" si="57"/>
        <v>-490566.04646400007</v>
      </c>
      <c r="L84" s="123"/>
      <c r="M84" s="158" t="str">
        <f>IFERROR(INDEX(進階!$C$143:$C$156, MATCH(INDEX(S_PolicyYear[attained_age_or_policy_year], MATCH(C84, S_PolicyYear[policy_year], 0)), 進階!$B$143:$B$156, 0)), "not available")</f>
        <v>not available</v>
      </c>
      <c r="N84" s="123"/>
      <c r="O84" s="123"/>
      <c r="P84" s="123" t="str">
        <f t="shared" si="125"/>
        <v/>
      </c>
      <c r="Q84" s="123" t="str">
        <f t="shared" si="104"/>
        <v/>
      </c>
      <c r="R84" s="123" t="str">
        <f t="shared" si="105"/>
        <v/>
      </c>
      <c r="S84" s="123" t="str">
        <f t="shared" si="106"/>
        <v/>
      </c>
      <c r="T84" s="123" t="str">
        <f t="shared" si="107"/>
        <v/>
      </c>
      <c r="U84" s="123" t="str">
        <f t="shared" si="108"/>
        <v/>
      </c>
      <c r="V84" s="123" t="str">
        <f t="shared" si="109"/>
        <v/>
      </c>
      <c r="W84" s="123" t="str">
        <f t="shared" si="110"/>
        <v/>
      </c>
      <c r="X84" s="123" t="str">
        <f t="shared" si="111"/>
        <v/>
      </c>
      <c r="Y84" s="123" t="str">
        <f t="shared" si="112"/>
        <v/>
      </c>
      <c r="Z84" s="123" t="str">
        <f t="shared" si="113"/>
        <v/>
      </c>
      <c r="AA84" s="123" t="str">
        <f t="shared" si="114"/>
        <v/>
      </c>
      <c r="AB84" s="123" t="str">
        <f t="shared" si="115"/>
        <v/>
      </c>
      <c r="AC84" s="123" t="str">
        <f t="shared" si="116"/>
        <v/>
      </c>
      <c r="AD84" s="123" t="str">
        <f t="shared" si="117"/>
        <v/>
      </c>
      <c r="AE84" s="123" t="str">
        <f t="shared" si="118"/>
        <v/>
      </c>
      <c r="AF84" s="123" t="str">
        <f t="shared" si="119"/>
        <v/>
      </c>
      <c r="AG84" s="123" t="str">
        <f t="shared" si="120"/>
        <v/>
      </c>
      <c r="AH84" s="123" t="str">
        <f t="shared" si="121"/>
        <v/>
      </c>
      <c r="AI84" s="123" t="str">
        <f t="shared" si="122"/>
        <v/>
      </c>
      <c r="AJ84" s="123" t="str">
        <f t="shared" si="123"/>
        <v/>
      </c>
      <c r="AK84" s="123"/>
      <c r="AL84" s="123"/>
      <c r="AM84" s="123" t="str">
        <f t="shared" si="129"/>
        <v/>
      </c>
      <c r="AN84" s="123" t="str">
        <f t="shared" si="130"/>
        <v/>
      </c>
      <c r="AO84" s="123" t="str">
        <f t="shared" si="131"/>
        <v/>
      </c>
      <c r="AP84" s="123" t="str">
        <f t="shared" si="132"/>
        <v/>
      </c>
      <c r="AQ84" s="123" t="str">
        <f t="shared" si="133"/>
        <v/>
      </c>
      <c r="AR84" s="123" t="str">
        <f t="shared" si="134"/>
        <v/>
      </c>
      <c r="AS84" s="123" t="str">
        <f t="shared" si="135"/>
        <v/>
      </c>
      <c r="AT84" s="123" t="str">
        <f t="shared" si="136"/>
        <v/>
      </c>
      <c r="AU84" s="123" t="str">
        <f t="shared" si="137"/>
        <v/>
      </c>
      <c r="AV84" s="123" t="str">
        <f t="shared" si="138"/>
        <v/>
      </c>
      <c r="AW84" s="123" t="str">
        <f t="shared" si="139"/>
        <v/>
      </c>
      <c r="AX84" s="123"/>
      <c r="AY84" s="123"/>
      <c r="AZ84" s="123" t="str">
        <f t="shared" si="140"/>
        <v/>
      </c>
      <c r="BA84" s="123" t="str">
        <f t="shared" si="141"/>
        <v/>
      </c>
      <c r="BB84" s="123" t="str">
        <f t="shared" si="142"/>
        <v/>
      </c>
      <c r="BC84" s="123" t="str">
        <f t="shared" si="143"/>
        <v/>
      </c>
      <c r="BD84" s="123" t="str">
        <f t="shared" si="144"/>
        <v/>
      </c>
      <c r="BE84" s="123" t="str">
        <f t="shared" si="145"/>
        <v/>
      </c>
      <c r="BF84" s="123" t="str">
        <f t="shared" si="146"/>
        <v/>
      </c>
      <c r="BG84" s="123" t="str">
        <f t="shared" si="147"/>
        <v/>
      </c>
      <c r="BH84" s="123" t="str">
        <f t="shared" si="148"/>
        <v/>
      </c>
      <c r="BI84" s="123" t="str">
        <f t="shared" si="149"/>
        <v/>
      </c>
      <c r="BJ84" s="123" t="str">
        <f t="shared" si="150"/>
        <v/>
      </c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</row>
    <row r="85" spans="2:82" ht="15.75" customHeight="1">
      <c r="B85" s="117" t="str">
        <f t="shared" si="151"/>
        <v/>
      </c>
      <c r="C85" s="117" t="str">
        <f t="shared" si="152"/>
        <v/>
      </c>
      <c r="D85" s="123" t="str">
        <f t="shared" si="126"/>
        <v/>
      </c>
      <c r="E85" s="123" t="str">
        <f t="shared" si="127"/>
        <v/>
      </c>
      <c r="F85" s="123" t="str">
        <f t="shared" si="128"/>
        <v/>
      </c>
      <c r="G85" s="123" t="str">
        <f>IFERROR(12*INDEX(D_Prem_Table[Monthly_premium], MATCH($B85&amp;";"&amp;adv.gender&amp;";"&amp;adv.smoker&amp;";"&amp;"人壽保", D_Prem_Table[Lookup key], 0)) * adv.SA * INDEX(S_Currency[rate], MATCH(adv.currency, S_Currency[currency], 0)), "")</f>
        <v/>
      </c>
      <c r="H85" s="123">
        <f>IF(AND($C85&lt;=adv.payment_period, $C85&lt;=84), adv.premium * INDEX(S_Currency[rate], MATCH(adv.currency, S_Currency[currency], 0)), 0)</f>
        <v>0</v>
      </c>
      <c r="I85" s="123" t="str">
        <f t="shared" si="124"/>
        <v/>
      </c>
      <c r="J85" s="123" t="str">
        <f t="shared" si="3"/>
        <v/>
      </c>
      <c r="K85" s="123">
        <f t="shared" si="57"/>
        <v>-490566.04646400007</v>
      </c>
      <c r="L85" s="123"/>
      <c r="M85" s="158" t="str">
        <f>IFERROR(INDEX(進階!$C$143:$C$156, MATCH(INDEX(S_PolicyYear[attained_age_or_policy_year], MATCH(C85, S_PolicyYear[policy_year], 0)), 進階!$B$143:$B$156, 0)), "not available")</f>
        <v>not available</v>
      </c>
      <c r="N85" s="123"/>
      <c r="O85" s="123"/>
      <c r="P85" s="123" t="str">
        <f t="shared" si="125"/>
        <v/>
      </c>
      <c r="Q85" s="123" t="str">
        <f t="shared" si="104"/>
        <v/>
      </c>
      <c r="R85" s="123" t="str">
        <f t="shared" si="105"/>
        <v/>
      </c>
      <c r="S85" s="123" t="str">
        <f t="shared" si="106"/>
        <v/>
      </c>
      <c r="T85" s="123" t="str">
        <f t="shared" si="107"/>
        <v/>
      </c>
      <c r="U85" s="123" t="str">
        <f t="shared" si="108"/>
        <v/>
      </c>
      <c r="V85" s="123" t="str">
        <f t="shared" si="109"/>
        <v/>
      </c>
      <c r="W85" s="123" t="str">
        <f t="shared" si="110"/>
        <v/>
      </c>
      <c r="X85" s="123" t="str">
        <f t="shared" si="111"/>
        <v/>
      </c>
      <c r="Y85" s="123" t="str">
        <f t="shared" si="112"/>
        <v/>
      </c>
      <c r="Z85" s="123" t="str">
        <f t="shared" si="113"/>
        <v/>
      </c>
      <c r="AA85" s="123" t="str">
        <f t="shared" si="114"/>
        <v/>
      </c>
      <c r="AB85" s="123" t="str">
        <f t="shared" si="115"/>
        <v/>
      </c>
      <c r="AC85" s="123" t="str">
        <f t="shared" si="116"/>
        <v/>
      </c>
      <c r="AD85" s="123" t="str">
        <f t="shared" si="117"/>
        <v/>
      </c>
      <c r="AE85" s="123" t="str">
        <f t="shared" si="118"/>
        <v/>
      </c>
      <c r="AF85" s="123" t="str">
        <f t="shared" si="119"/>
        <v/>
      </c>
      <c r="AG85" s="123" t="str">
        <f t="shared" si="120"/>
        <v/>
      </c>
      <c r="AH85" s="123" t="str">
        <f t="shared" si="121"/>
        <v/>
      </c>
      <c r="AI85" s="123" t="str">
        <f t="shared" si="122"/>
        <v/>
      </c>
      <c r="AJ85" s="123" t="str">
        <f t="shared" si="123"/>
        <v/>
      </c>
      <c r="AK85" s="123"/>
      <c r="AL85" s="123"/>
      <c r="AM85" s="123" t="str">
        <f t="shared" si="129"/>
        <v/>
      </c>
      <c r="AN85" s="123" t="str">
        <f t="shared" si="130"/>
        <v/>
      </c>
      <c r="AO85" s="123" t="str">
        <f t="shared" si="131"/>
        <v/>
      </c>
      <c r="AP85" s="123" t="str">
        <f t="shared" si="132"/>
        <v/>
      </c>
      <c r="AQ85" s="123" t="str">
        <f t="shared" si="133"/>
        <v/>
      </c>
      <c r="AR85" s="123" t="str">
        <f t="shared" si="134"/>
        <v/>
      </c>
      <c r="AS85" s="123" t="str">
        <f t="shared" si="135"/>
        <v/>
      </c>
      <c r="AT85" s="123" t="str">
        <f t="shared" si="136"/>
        <v/>
      </c>
      <c r="AU85" s="123" t="str">
        <f t="shared" si="137"/>
        <v/>
      </c>
      <c r="AV85" s="123" t="str">
        <f t="shared" si="138"/>
        <v/>
      </c>
      <c r="AW85" s="123" t="str">
        <f t="shared" si="139"/>
        <v/>
      </c>
      <c r="AX85" s="123"/>
      <c r="AY85" s="123"/>
      <c r="AZ85" s="123" t="str">
        <f t="shared" si="140"/>
        <v/>
      </c>
      <c r="BA85" s="123" t="str">
        <f t="shared" si="141"/>
        <v/>
      </c>
      <c r="BB85" s="123" t="str">
        <f t="shared" si="142"/>
        <v/>
      </c>
      <c r="BC85" s="123" t="str">
        <f t="shared" si="143"/>
        <v/>
      </c>
      <c r="BD85" s="123" t="str">
        <f t="shared" si="144"/>
        <v/>
      </c>
      <c r="BE85" s="123" t="str">
        <f t="shared" si="145"/>
        <v/>
      </c>
      <c r="BF85" s="123" t="str">
        <f t="shared" si="146"/>
        <v/>
      </c>
      <c r="BG85" s="123" t="str">
        <f t="shared" si="147"/>
        <v/>
      </c>
      <c r="BH85" s="123" t="str">
        <f t="shared" si="148"/>
        <v/>
      </c>
      <c r="BI85" s="123" t="str">
        <f t="shared" si="149"/>
        <v/>
      </c>
      <c r="BJ85" s="123" t="str">
        <f t="shared" si="150"/>
        <v/>
      </c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</row>
    <row r="86" spans="2:82" ht="15.75" customHeight="1">
      <c r="B86" s="117" t="str">
        <f t="shared" si="151"/>
        <v/>
      </c>
      <c r="C86" s="117" t="str">
        <f t="shared" si="152"/>
        <v/>
      </c>
      <c r="D86" s="123" t="str">
        <f t="shared" si="126"/>
        <v/>
      </c>
      <c r="E86" s="123" t="str">
        <f t="shared" si="127"/>
        <v/>
      </c>
      <c r="F86" s="123" t="str">
        <f t="shared" si="128"/>
        <v/>
      </c>
      <c r="G86" s="123" t="str">
        <f>IFERROR(12*INDEX(D_Prem_Table[Monthly_premium], MATCH($B86&amp;";"&amp;adv.gender&amp;";"&amp;adv.smoker&amp;";"&amp;"人壽保", D_Prem_Table[Lookup key], 0)) * adv.SA * INDEX(S_Currency[rate], MATCH(adv.currency, S_Currency[currency], 0)), "")</f>
        <v/>
      </c>
      <c r="H86" s="123">
        <f>IF(AND($C86&lt;=adv.payment_period, $C86&lt;=84), adv.premium * INDEX(S_Currency[rate], MATCH(adv.currency, S_Currency[currency], 0)), 0)</f>
        <v>0</v>
      </c>
      <c r="I86" s="123" t="str">
        <f t="shared" si="124"/>
        <v/>
      </c>
      <c r="J86" s="123" t="str">
        <f t="shared" si="3"/>
        <v/>
      </c>
      <c r="K86" s="123">
        <f t="shared" si="57"/>
        <v>-490566.04646400007</v>
      </c>
      <c r="L86" s="123"/>
      <c r="M86" s="158" t="str">
        <f>IFERROR(INDEX(進階!$C$143:$C$156, MATCH(INDEX(S_PolicyYear[attained_age_or_policy_year], MATCH(C86, S_PolicyYear[policy_year], 0)), 進階!$B$143:$B$156, 0)), "not available")</f>
        <v>not available</v>
      </c>
      <c r="N86" s="123"/>
      <c r="O86" s="123"/>
      <c r="P86" s="123" t="str">
        <f t="shared" si="125"/>
        <v/>
      </c>
      <c r="Q86" s="123" t="str">
        <f t="shared" si="104"/>
        <v/>
      </c>
      <c r="R86" s="123" t="str">
        <f t="shared" si="105"/>
        <v/>
      </c>
      <c r="S86" s="123" t="str">
        <f t="shared" si="106"/>
        <v/>
      </c>
      <c r="T86" s="123" t="str">
        <f t="shared" si="107"/>
        <v/>
      </c>
      <c r="U86" s="123" t="str">
        <f t="shared" si="108"/>
        <v/>
      </c>
      <c r="V86" s="123" t="str">
        <f t="shared" si="109"/>
        <v/>
      </c>
      <c r="W86" s="123" t="str">
        <f t="shared" si="110"/>
        <v/>
      </c>
      <c r="X86" s="123" t="str">
        <f t="shared" si="111"/>
        <v/>
      </c>
      <c r="Y86" s="123" t="str">
        <f t="shared" si="112"/>
        <v/>
      </c>
      <c r="Z86" s="123" t="str">
        <f t="shared" si="113"/>
        <v/>
      </c>
      <c r="AA86" s="123" t="str">
        <f t="shared" si="114"/>
        <v/>
      </c>
      <c r="AB86" s="123" t="str">
        <f t="shared" si="115"/>
        <v/>
      </c>
      <c r="AC86" s="123" t="str">
        <f t="shared" si="116"/>
        <v/>
      </c>
      <c r="AD86" s="123" t="str">
        <f t="shared" si="117"/>
        <v/>
      </c>
      <c r="AE86" s="123" t="str">
        <f t="shared" si="118"/>
        <v/>
      </c>
      <c r="AF86" s="123" t="str">
        <f t="shared" si="119"/>
        <v/>
      </c>
      <c r="AG86" s="123" t="str">
        <f t="shared" si="120"/>
        <v/>
      </c>
      <c r="AH86" s="123" t="str">
        <f t="shared" si="121"/>
        <v/>
      </c>
      <c r="AI86" s="123" t="str">
        <f t="shared" si="122"/>
        <v/>
      </c>
      <c r="AJ86" s="123" t="str">
        <f t="shared" si="123"/>
        <v/>
      </c>
      <c r="AK86" s="123"/>
      <c r="AL86" s="123"/>
      <c r="AM86" s="123" t="str">
        <f t="shared" si="129"/>
        <v/>
      </c>
      <c r="AN86" s="123" t="str">
        <f t="shared" si="130"/>
        <v/>
      </c>
      <c r="AO86" s="123" t="str">
        <f t="shared" si="131"/>
        <v/>
      </c>
      <c r="AP86" s="123" t="str">
        <f t="shared" si="132"/>
        <v/>
      </c>
      <c r="AQ86" s="123" t="str">
        <f t="shared" si="133"/>
        <v/>
      </c>
      <c r="AR86" s="123" t="str">
        <f t="shared" si="134"/>
        <v/>
      </c>
      <c r="AS86" s="123" t="str">
        <f t="shared" si="135"/>
        <v/>
      </c>
      <c r="AT86" s="123" t="str">
        <f t="shared" si="136"/>
        <v/>
      </c>
      <c r="AU86" s="123" t="str">
        <f t="shared" si="137"/>
        <v/>
      </c>
      <c r="AV86" s="123" t="str">
        <f t="shared" si="138"/>
        <v/>
      </c>
      <c r="AW86" s="123" t="str">
        <f t="shared" si="139"/>
        <v/>
      </c>
      <c r="AX86" s="123"/>
      <c r="AY86" s="123"/>
      <c r="AZ86" s="123" t="str">
        <f t="shared" si="140"/>
        <v/>
      </c>
      <c r="BA86" s="123" t="str">
        <f t="shared" si="141"/>
        <v/>
      </c>
      <c r="BB86" s="123" t="str">
        <f t="shared" si="142"/>
        <v/>
      </c>
      <c r="BC86" s="123" t="str">
        <f t="shared" si="143"/>
        <v/>
      </c>
      <c r="BD86" s="123" t="str">
        <f t="shared" si="144"/>
        <v/>
      </c>
      <c r="BE86" s="123" t="str">
        <f t="shared" si="145"/>
        <v/>
      </c>
      <c r="BF86" s="123" t="str">
        <f t="shared" si="146"/>
        <v/>
      </c>
      <c r="BG86" s="123" t="str">
        <f t="shared" si="147"/>
        <v/>
      </c>
      <c r="BH86" s="123" t="str">
        <f t="shared" si="148"/>
        <v/>
      </c>
      <c r="BI86" s="123" t="str">
        <f t="shared" si="149"/>
        <v/>
      </c>
      <c r="BJ86" s="123" t="str">
        <f t="shared" si="150"/>
        <v/>
      </c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</row>
    <row r="87" spans="2:82" ht="15.75" customHeight="1">
      <c r="B87" s="117" t="str">
        <f t="shared" si="151"/>
        <v/>
      </c>
      <c r="C87" s="117" t="str">
        <f t="shared" si="152"/>
        <v/>
      </c>
      <c r="D87" s="123" t="str">
        <f t="shared" si="126"/>
        <v/>
      </c>
      <c r="E87" s="123" t="str">
        <f t="shared" si="127"/>
        <v/>
      </c>
      <c r="F87" s="123" t="str">
        <f t="shared" si="128"/>
        <v/>
      </c>
      <c r="G87" s="123" t="str">
        <f>IFERROR(12*INDEX(D_Prem_Table[Monthly_premium], MATCH($B87&amp;";"&amp;adv.gender&amp;";"&amp;adv.smoker&amp;";"&amp;"人壽保", D_Prem_Table[Lookup key], 0)) * adv.SA * INDEX(S_Currency[rate], MATCH(adv.currency, S_Currency[currency], 0)), "")</f>
        <v/>
      </c>
      <c r="H87" s="123">
        <f>IF(AND($C87&lt;=adv.payment_period, $C87&lt;=84), adv.premium * INDEX(S_Currency[rate], MATCH(adv.currency, S_Currency[currency], 0)), 0)</f>
        <v>0</v>
      </c>
      <c r="I87" s="123" t="str">
        <f t="shared" si="124"/>
        <v/>
      </c>
      <c r="J87" s="123" t="str">
        <f t="shared" si="3"/>
        <v/>
      </c>
      <c r="K87" s="123">
        <f t="shared" si="57"/>
        <v>-490566.04646400007</v>
      </c>
      <c r="L87" s="123"/>
      <c r="M87" s="158" t="str">
        <f>IFERROR(INDEX(進階!$C$143:$C$156, MATCH(INDEX(S_PolicyYear[attained_age_or_policy_year], MATCH(C87, S_PolicyYear[policy_year], 0)), 進階!$B$143:$B$156, 0)), "not available")</f>
        <v>not available</v>
      </c>
      <c r="N87" s="123"/>
      <c r="O87" s="123"/>
      <c r="P87" s="123" t="str">
        <f t="shared" si="125"/>
        <v/>
      </c>
      <c r="Q87" s="123" t="str">
        <f t="shared" si="104"/>
        <v/>
      </c>
      <c r="R87" s="123" t="str">
        <f t="shared" si="105"/>
        <v/>
      </c>
      <c r="S87" s="123" t="str">
        <f t="shared" si="106"/>
        <v/>
      </c>
      <c r="T87" s="123" t="str">
        <f t="shared" si="107"/>
        <v/>
      </c>
      <c r="U87" s="123" t="str">
        <f t="shared" si="108"/>
        <v/>
      </c>
      <c r="V87" s="123" t="str">
        <f t="shared" si="109"/>
        <v/>
      </c>
      <c r="W87" s="123" t="str">
        <f t="shared" si="110"/>
        <v/>
      </c>
      <c r="X87" s="123" t="str">
        <f t="shared" si="111"/>
        <v/>
      </c>
      <c r="Y87" s="123" t="str">
        <f t="shared" si="112"/>
        <v/>
      </c>
      <c r="Z87" s="123" t="str">
        <f t="shared" si="113"/>
        <v/>
      </c>
      <c r="AA87" s="123" t="str">
        <f t="shared" si="114"/>
        <v/>
      </c>
      <c r="AB87" s="123" t="str">
        <f t="shared" si="115"/>
        <v/>
      </c>
      <c r="AC87" s="123" t="str">
        <f t="shared" si="116"/>
        <v/>
      </c>
      <c r="AD87" s="123" t="str">
        <f t="shared" si="117"/>
        <v/>
      </c>
      <c r="AE87" s="123" t="str">
        <f t="shared" si="118"/>
        <v/>
      </c>
      <c r="AF87" s="123" t="str">
        <f t="shared" si="119"/>
        <v/>
      </c>
      <c r="AG87" s="123" t="str">
        <f t="shared" si="120"/>
        <v/>
      </c>
      <c r="AH87" s="123" t="str">
        <f t="shared" si="121"/>
        <v/>
      </c>
      <c r="AI87" s="123" t="str">
        <f t="shared" si="122"/>
        <v/>
      </c>
      <c r="AJ87" s="123" t="str">
        <f t="shared" si="123"/>
        <v/>
      </c>
      <c r="AK87" s="123"/>
      <c r="AL87" s="123"/>
      <c r="AM87" s="123" t="str">
        <f t="shared" si="129"/>
        <v/>
      </c>
      <c r="AN87" s="123" t="str">
        <f t="shared" si="130"/>
        <v/>
      </c>
      <c r="AO87" s="123" t="str">
        <f t="shared" si="131"/>
        <v/>
      </c>
      <c r="AP87" s="123" t="str">
        <f t="shared" si="132"/>
        <v/>
      </c>
      <c r="AQ87" s="123" t="str">
        <f t="shared" si="133"/>
        <v/>
      </c>
      <c r="AR87" s="123" t="str">
        <f t="shared" si="134"/>
        <v/>
      </c>
      <c r="AS87" s="123" t="str">
        <f t="shared" si="135"/>
        <v/>
      </c>
      <c r="AT87" s="123" t="str">
        <f t="shared" si="136"/>
        <v/>
      </c>
      <c r="AU87" s="123" t="str">
        <f t="shared" si="137"/>
        <v/>
      </c>
      <c r="AV87" s="123" t="str">
        <f t="shared" si="138"/>
        <v/>
      </c>
      <c r="AW87" s="123" t="str">
        <f t="shared" si="139"/>
        <v/>
      </c>
      <c r="AX87" s="123"/>
      <c r="AY87" s="123"/>
      <c r="AZ87" s="123" t="str">
        <f t="shared" si="140"/>
        <v/>
      </c>
      <c r="BA87" s="123" t="str">
        <f t="shared" si="141"/>
        <v/>
      </c>
      <c r="BB87" s="123" t="str">
        <f t="shared" si="142"/>
        <v/>
      </c>
      <c r="BC87" s="123" t="str">
        <f t="shared" si="143"/>
        <v/>
      </c>
      <c r="BD87" s="123" t="str">
        <f t="shared" si="144"/>
        <v/>
      </c>
      <c r="BE87" s="123" t="str">
        <f t="shared" si="145"/>
        <v/>
      </c>
      <c r="BF87" s="123" t="str">
        <f t="shared" si="146"/>
        <v/>
      </c>
      <c r="BG87" s="123" t="str">
        <f t="shared" si="147"/>
        <v/>
      </c>
      <c r="BH87" s="123" t="str">
        <f t="shared" si="148"/>
        <v/>
      </c>
      <c r="BI87" s="123" t="str">
        <f t="shared" si="149"/>
        <v/>
      </c>
      <c r="BJ87" s="123" t="str">
        <f t="shared" si="150"/>
        <v/>
      </c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</row>
    <row r="88" spans="2:82" ht="15.75" customHeight="1">
      <c r="B88" s="117" t="str">
        <f t="shared" si="151"/>
        <v/>
      </c>
      <c r="C88" s="117" t="str">
        <f t="shared" si="152"/>
        <v/>
      </c>
      <c r="D88" s="123" t="str">
        <f t="shared" si="126"/>
        <v/>
      </c>
      <c r="E88" s="123" t="str">
        <f t="shared" si="127"/>
        <v/>
      </c>
      <c r="F88" s="123" t="str">
        <f t="shared" si="128"/>
        <v/>
      </c>
      <c r="G88" s="123" t="str">
        <f>IFERROR(12*INDEX(D_Prem_Table[Monthly_premium], MATCH($B88&amp;";"&amp;adv.gender&amp;";"&amp;adv.smoker&amp;";"&amp;"人壽保", D_Prem_Table[Lookup key], 0)) * adv.SA * INDEX(S_Currency[rate], MATCH(adv.currency, S_Currency[currency], 0)), "")</f>
        <v/>
      </c>
      <c r="H88" s="123">
        <f>IF(AND($C88&lt;=adv.payment_period, $C88&lt;=84), adv.premium * INDEX(S_Currency[rate], MATCH(adv.currency, S_Currency[currency], 0)), 0)</f>
        <v>0</v>
      </c>
      <c r="I88" s="123" t="str">
        <f t="shared" si="124"/>
        <v/>
      </c>
      <c r="J88" s="123" t="str">
        <f t="shared" si="3"/>
        <v/>
      </c>
      <c r="K88" s="123">
        <f t="shared" si="57"/>
        <v>-490566.04646400007</v>
      </c>
      <c r="L88" s="123"/>
      <c r="M88" s="158" t="str">
        <f>IFERROR(INDEX(進階!$C$143:$C$156, MATCH(INDEX(S_PolicyYear[attained_age_or_policy_year], MATCH(C88, S_PolicyYear[policy_year], 0)), 進階!$B$143:$B$156, 0)), "not available")</f>
        <v>not available</v>
      </c>
      <c r="N88" s="123"/>
      <c r="O88" s="123"/>
      <c r="P88" s="123" t="str">
        <f t="shared" si="125"/>
        <v/>
      </c>
      <c r="Q88" s="123" t="str">
        <f t="shared" si="104"/>
        <v/>
      </c>
      <c r="R88" s="123" t="str">
        <f t="shared" si="105"/>
        <v/>
      </c>
      <c r="S88" s="123" t="str">
        <f t="shared" si="106"/>
        <v/>
      </c>
      <c r="T88" s="123" t="str">
        <f t="shared" si="107"/>
        <v/>
      </c>
      <c r="U88" s="123" t="str">
        <f t="shared" si="108"/>
        <v/>
      </c>
      <c r="V88" s="123" t="str">
        <f t="shared" si="109"/>
        <v/>
      </c>
      <c r="W88" s="123" t="str">
        <f t="shared" si="110"/>
        <v/>
      </c>
      <c r="X88" s="123" t="str">
        <f t="shared" si="111"/>
        <v/>
      </c>
      <c r="Y88" s="123" t="str">
        <f t="shared" si="112"/>
        <v/>
      </c>
      <c r="Z88" s="123" t="str">
        <f t="shared" si="113"/>
        <v/>
      </c>
      <c r="AA88" s="123" t="str">
        <f t="shared" si="114"/>
        <v/>
      </c>
      <c r="AB88" s="123" t="str">
        <f t="shared" si="115"/>
        <v/>
      </c>
      <c r="AC88" s="123" t="str">
        <f t="shared" si="116"/>
        <v/>
      </c>
      <c r="AD88" s="123" t="str">
        <f t="shared" si="117"/>
        <v/>
      </c>
      <c r="AE88" s="123" t="str">
        <f t="shared" si="118"/>
        <v/>
      </c>
      <c r="AF88" s="123" t="str">
        <f t="shared" si="119"/>
        <v/>
      </c>
      <c r="AG88" s="123" t="str">
        <f t="shared" si="120"/>
        <v/>
      </c>
      <c r="AH88" s="123" t="str">
        <f t="shared" si="121"/>
        <v/>
      </c>
      <c r="AI88" s="123" t="str">
        <f t="shared" si="122"/>
        <v/>
      </c>
      <c r="AJ88" s="123" t="str">
        <f t="shared" si="123"/>
        <v/>
      </c>
      <c r="AK88" s="123"/>
      <c r="AL88" s="123"/>
      <c r="AM88" s="123" t="str">
        <f t="shared" si="129"/>
        <v/>
      </c>
      <c r="AN88" s="123" t="str">
        <f t="shared" si="130"/>
        <v/>
      </c>
      <c r="AO88" s="123" t="str">
        <f t="shared" si="131"/>
        <v/>
      </c>
      <c r="AP88" s="123" t="str">
        <f t="shared" si="132"/>
        <v/>
      </c>
      <c r="AQ88" s="123" t="str">
        <f t="shared" si="133"/>
        <v/>
      </c>
      <c r="AR88" s="123" t="str">
        <f t="shared" si="134"/>
        <v/>
      </c>
      <c r="AS88" s="123" t="str">
        <f t="shared" si="135"/>
        <v/>
      </c>
      <c r="AT88" s="123" t="str">
        <f t="shared" si="136"/>
        <v/>
      </c>
      <c r="AU88" s="123" t="str">
        <f t="shared" si="137"/>
        <v/>
      </c>
      <c r="AV88" s="123" t="str">
        <f t="shared" si="138"/>
        <v/>
      </c>
      <c r="AW88" s="123" t="str">
        <f t="shared" si="139"/>
        <v/>
      </c>
      <c r="AX88" s="123"/>
      <c r="AY88" s="123"/>
      <c r="AZ88" s="123" t="str">
        <f t="shared" si="140"/>
        <v/>
      </c>
      <c r="BA88" s="123" t="str">
        <f t="shared" si="141"/>
        <v/>
      </c>
      <c r="BB88" s="123" t="str">
        <f t="shared" si="142"/>
        <v/>
      </c>
      <c r="BC88" s="123" t="str">
        <f t="shared" si="143"/>
        <v/>
      </c>
      <c r="BD88" s="123" t="str">
        <f t="shared" si="144"/>
        <v/>
      </c>
      <c r="BE88" s="123" t="str">
        <f t="shared" si="145"/>
        <v/>
      </c>
      <c r="BF88" s="123" t="str">
        <f t="shared" si="146"/>
        <v/>
      </c>
      <c r="BG88" s="123" t="str">
        <f t="shared" si="147"/>
        <v/>
      </c>
      <c r="BH88" s="123" t="str">
        <f t="shared" si="148"/>
        <v/>
      </c>
      <c r="BI88" s="123" t="str">
        <f t="shared" si="149"/>
        <v/>
      </c>
      <c r="BJ88" s="123" t="str">
        <f t="shared" si="150"/>
        <v/>
      </c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</row>
    <row r="89" spans="2:82" ht="15.75" customHeight="1">
      <c r="B89" s="117" t="str">
        <f t="shared" si="151"/>
        <v/>
      </c>
      <c r="C89" s="117" t="str">
        <f t="shared" si="152"/>
        <v/>
      </c>
      <c r="D89" s="123" t="str">
        <f t="shared" si="126"/>
        <v/>
      </c>
      <c r="E89" s="123" t="str">
        <f t="shared" si="127"/>
        <v/>
      </c>
      <c r="F89" s="123" t="str">
        <f t="shared" si="128"/>
        <v/>
      </c>
      <c r="G89" s="123" t="str">
        <f>IFERROR(12*INDEX(D_Prem_Table[Monthly_premium], MATCH($B89&amp;";"&amp;adv.gender&amp;";"&amp;adv.smoker&amp;";"&amp;"人壽保", D_Prem_Table[Lookup key], 0)) * adv.SA * INDEX(S_Currency[rate], MATCH(adv.currency, S_Currency[currency], 0)), "")</f>
        <v/>
      </c>
      <c r="H89" s="123">
        <f>IF(AND($C89&lt;=adv.payment_period, $C89&lt;=84), adv.premium * INDEX(S_Currency[rate], MATCH(adv.currency, S_Currency[currency], 0)), 0)</f>
        <v>0</v>
      </c>
      <c r="I89" s="123" t="str">
        <f t="shared" si="124"/>
        <v/>
      </c>
      <c r="J89" s="123" t="str">
        <f t="shared" si="3"/>
        <v/>
      </c>
      <c r="K89" s="123">
        <f t="shared" si="57"/>
        <v>-490566.04646400007</v>
      </c>
      <c r="L89" s="123"/>
      <c r="M89" s="158" t="str">
        <f>IFERROR(INDEX(進階!$C$143:$C$156, MATCH(INDEX(S_PolicyYear[attained_age_or_policy_year], MATCH(C89, S_PolicyYear[policy_year], 0)), 進階!$B$143:$B$156, 0)), "not available")</f>
        <v>not available</v>
      </c>
      <c r="N89" s="123"/>
      <c r="O89" s="123"/>
      <c r="P89" s="123" t="str">
        <f t="shared" si="125"/>
        <v/>
      </c>
      <c r="Q89" s="123" t="str">
        <f t="shared" si="104"/>
        <v/>
      </c>
      <c r="R89" s="123" t="str">
        <f t="shared" si="105"/>
        <v/>
      </c>
      <c r="S89" s="123" t="str">
        <f t="shared" si="106"/>
        <v/>
      </c>
      <c r="T89" s="123" t="str">
        <f t="shared" si="107"/>
        <v/>
      </c>
      <c r="U89" s="123" t="str">
        <f t="shared" si="108"/>
        <v/>
      </c>
      <c r="V89" s="123" t="str">
        <f t="shared" si="109"/>
        <v/>
      </c>
      <c r="W89" s="123" t="str">
        <f t="shared" si="110"/>
        <v/>
      </c>
      <c r="X89" s="123" t="str">
        <f t="shared" si="111"/>
        <v/>
      </c>
      <c r="Y89" s="123" t="str">
        <f t="shared" si="112"/>
        <v/>
      </c>
      <c r="Z89" s="123" t="str">
        <f t="shared" si="113"/>
        <v/>
      </c>
      <c r="AA89" s="123" t="str">
        <f t="shared" si="114"/>
        <v/>
      </c>
      <c r="AB89" s="123" t="str">
        <f t="shared" si="115"/>
        <v/>
      </c>
      <c r="AC89" s="123" t="str">
        <f t="shared" si="116"/>
        <v/>
      </c>
      <c r="AD89" s="123" t="str">
        <f t="shared" si="117"/>
        <v/>
      </c>
      <c r="AE89" s="123" t="str">
        <f t="shared" si="118"/>
        <v/>
      </c>
      <c r="AF89" s="123" t="str">
        <f t="shared" si="119"/>
        <v/>
      </c>
      <c r="AG89" s="123" t="str">
        <f t="shared" si="120"/>
        <v/>
      </c>
      <c r="AH89" s="123" t="str">
        <f t="shared" si="121"/>
        <v/>
      </c>
      <c r="AI89" s="123" t="str">
        <f t="shared" si="122"/>
        <v/>
      </c>
      <c r="AJ89" s="123" t="str">
        <f t="shared" si="123"/>
        <v/>
      </c>
      <c r="AK89" s="123"/>
      <c r="AL89" s="123"/>
      <c r="AM89" s="123" t="str">
        <f t="shared" si="129"/>
        <v/>
      </c>
      <c r="AN89" s="123" t="str">
        <f t="shared" si="130"/>
        <v/>
      </c>
      <c r="AO89" s="123" t="str">
        <f t="shared" si="131"/>
        <v/>
      </c>
      <c r="AP89" s="123" t="str">
        <f t="shared" si="132"/>
        <v/>
      </c>
      <c r="AQ89" s="123" t="str">
        <f t="shared" si="133"/>
        <v/>
      </c>
      <c r="AR89" s="123" t="str">
        <f t="shared" si="134"/>
        <v/>
      </c>
      <c r="AS89" s="123" t="str">
        <f t="shared" si="135"/>
        <v/>
      </c>
      <c r="AT89" s="123" t="str">
        <f t="shared" si="136"/>
        <v/>
      </c>
      <c r="AU89" s="123" t="str">
        <f t="shared" si="137"/>
        <v/>
      </c>
      <c r="AV89" s="123" t="str">
        <f t="shared" si="138"/>
        <v/>
      </c>
      <c r="AW89" s="123" t="str">
        <f t="shared" si="139"/>
        <v/>
      </c>
      <c r="AX89" s="123"/>
      <c r="AY89" s="123"/>
      <c r="AZ89" s="123" t="str">
        <f t="shared" si="140"/>
        <v/>
      </c>
      <c r="BA89" s="123" t="str">
        <f t="shared" si="141"/>
        <v/>
      </c>
      <c r="BB89" s="123" t="str">
        <f t="shared" si="142"/>
        <v/>
      </c>
      <c r="BC89" s="123" t="str">
        <f t="shared" si="143"/>
        <v/>
      </c>
      <c r="BD89" s="123" t="str">
        <f t="shared" si="144"/>
        <v/>
      </c>
      <c r="BE89" s="123" t="str">
        <f t="shared" si="145"/>
        <v/>
      </c>
      <c r="BF89" s="123" t="str">
        <f t="shared" si="146"/>
        <v/>
      </c>
      <c r="BG89" s="123" t="str">
        <f t="shared" si="147"/>
        <v/>
      </c>
      <c r="BH89" s="123" t="str">
        <f t="shared" si="148"/>
        <v/>
      </c>
      <c r="BI89" s="123" t="str">
        <f t="shared" si="149"/>
        <v/>
      </c>
      <c r="BJ89" s="123" t="str">
        <f t="shared" si="150"/>
        <v/>
      </c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</row>
    <row r="90" spans="2:82" ht="15.75" customHeight="1">
      <c r="B90" s="117" t="str">
        <f t="shared" si="151"/>
        <v/>
      </c>
      <c r="C90" s="117" t="str">
        <f t="shared" si="152"/>
        <v/>
      </c>
      <c r="D90" s="123" t="str">
        <f t="shared" si="126"/>
        <v/>
      </c>
      <c r="E90" s="123" t="str">
        <f t="shared" si="127"/>
        <v/>
      </c>
      <c r="F90" s="123" t="str">
        <f t="shared" si="128"/>
        <v/>
      </c>
      <c r="G90" s="123" t="str">
        <f>IFERROR(12*INDEX(D_Prem_Table[Monthly_premium], MATCH($B90&amp;";"&amp;adv.gender&amp;";"&amp;adv.smoker&amp;";"&amp;"人壽保", D_Prem_Table[Lookup key], 0)) * adv.SA * INDEX(S_Currency[rate], MATCH(adv.currency, S_Currency[currency], 0)), "")</f>
        <v/>
      </c>
      <c r="H90" s="123">
        <f>IF(AND($C90&lt;=adv.payment_period, $C90&lt;=84), adv.premium * INDEX(S_Currency[rate], MATCH(adv.currency, S_Currency[currency], 0)), 0)</f>
        <v>0</v>
      </c>
      <c r="I90" s="123" t="str">
        <f t="shared" si="124"/>
        <v/>
      </c>
      <c r="J90" s="123" t="str">
        <f t="shared" si="3"/>
        <v/>
      </c>
      <c r="K90" s="123">
        <f t="shared" si="57"/>
        <v>-490566.04646400007</v>
      </c>
      <c r="L90" s="123"/>
      <c r="M90" s="158" t="str">
        <f>IFERROR(INDEX(進階!$C$143:$C$156, MATCH(INDEX(S_PolicyYear[attained_age_or_policy_year], MATCH(C90, S_PolicyYear[policy_year], 0)), 進階!$B$143:$B$156, 0)), "not available")</f>
        <v>not available</v>
      </c>
      <c r="N90" s="123"/>
      <c r="O90" s="123"/>
      <c r="P90" s="123" t="str">
        <f t="shared" si="125"/>
        <v/>
      </c>
      <c r="Q90" s="123" t="str">
        <f t="shared" si="104"/>
        <v/>
      </c>
      <c r="R90" s="123" t="str">
        <f t="shared" si="105"/>
        <v/>
      </c>
      <c r="S90" s="123" t="str">
        <f t="shared" si="106"/>
        <v/>
      </c>
      <c r="T90" s="123" t="str">
        <f t="shared" si="107"/>
        <v/>
      </c>
      <c r="U90" s="123" t="str">
        <f t="shared" si="108"/>
        <v/>
      </c>
      <c r="V90" s="123" t="str">
        <f t="shared" si="109"/>
        <v/>
      </c>
      <c r="W90" s="123" t="str">
        <f t="shared" si="110"/>
        <v/>
      </c>
      <c r="X90" s="123" t="str">
        <f t="shared" si="111"/>
        <v/>
      </c>
      <c r="Y90" s="123" t="str">
        <f t="shared" si="112"/>
        <v/>
      </c>
      <c r="Z90" s="123" t="str">
        <f t="shared" si="113"/>
        <v/>
      </c>
      <c r="AA90" s="123" t="str">
        <f t="shared" si="114"/>
        <v/>
      </c>
      <c r="AB90" s="123" t="str">
        <f t="shared" si="115"/>
        <v/>
      </c>
      <c r="AC90" s="123" t="str">
        <f t="shared" si="116"/>
        <v/>
      </c>
      <c r="AD90" s="123" t="str">
        <f t="shared" si="117"/>
        <v/>
      </c>
      <c r="AE90" s="123" t="str">
        <f t="shared" si="118"/>
        <v/>
      </c>
      <c r="AF90" s="123" t="str">
        <f t="shared" si="119"/>
        <v/>
      </c>
      <c r="AG90" s="123" t="str">
        <f t="shared" si="120"/>
        <v/>
      </c>
      <c r="AH90" s="123" t="str">
        <f t="shared" si="121"/>
        <v/>
      </c>
      <c r="AI90" s="123" t="str">
        <f t="shared" si="122"/>
        <v/>
      </c>
      <c r="AJ90" s="123" t="str">
        <f t="shared" si="123"/>
        <v/>
      </c>
      <c r="AK90" s="123"/>
      <c r="AL90" s="123"/>
      <c r="AM90" s="123" t="str">
        <f t="shared" si="129"/>
        <v/>
      </c>
      <c r="AN90" s="123" t="str">
        <f t="shared" si="130"/>
        <v/>
      </c>
      <c r="AO90" s="123" t="str">
        <f t="shared" si="131"/>
        <v/>
      </c>
      <c r="AP90" s="123" t="str">
        <f t="shared" si="132"/>
        <v/>
      </c>
      <c r="AQ90" s="123" t="str">
        <f t="shared" si="133"/>
        <v/>
      </c>
      <c r="AR90" s="123" t="str">
        <f t="shared" si="134"/>
        <v/>
      </c>
      <c r="AS90" s="123" t="str">
        <f t="shared" si="135"/>
        <v/>
      </c>
      <c r="AT90" s="123" t="str">
        <f t="shared" si="136"/>
        <v/>
      </c>
      <c r="AU90" s="123" t="str">
        <f t="shared" si="137"/>
        <v/>
      </c>
      <c r="AV90" s="123" t="str">
        <f t="shared" si="138"/>
        <v/>
      </c>
      <c r="AW90" s="123" t="str">
        <f t="shared" si="139"/>
        <v/>
      </c>
      <c r="AX90" s="123"/>
      <c r="AY90" s="123"/>
      <c r="AZ90" s="123" t="str">
        <f t="shared" si="140"/>
        <v/>
      </c>
      <c r="BA90" s="123" t="str">
        <f t="shared" si="141"/>
        <v/>
      </c>
      <c r="BB90" s="123" t="str">
        <f t="shared" si="142"/>
        <v/>
      </c>
      <c r="BC90" s="123" t="str">
        <f t="shared" si="143"/>
        <v/>
      </c>
      <c r="BD90" s="123" t="str">
        <f t="shared" si="144"/>
        <v/>
      </c>
      <c r="BE90" s="123" t="str">
        <f t="shared" si="145"/>
        <v/>
      </c>
      <c r="BF90" s="123" t="str">
        <f t="shared" si="146"/>
        <v/>
      </c>
      <c r="BG90" s="123" t="str">
        <f t="shared" si="147"/>
        <v/>
      </c>
      <c r="BH90" s="123" t="str">
        <f t="shared" si="148"/>
        <v/>
      </c>
      <c r="BI90" s="123" t="str">
        <f t="shared" si="149"/>
        <v/>
      </c>
      <c r="BJ90" s="123" t="str">
        <f t="shared" si="150"/>
        <v/>
      </c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</row>
    <row r="91" spans="2:82" ht="15.75" customHeight="1">
      <c r="B91" s="117" t="str">
        <f t="shared" si="151"/>
        <v/>
      </c>
      <c r="C91" s="117" t="str">
        <f t="shared" si="152"/>
        <v/>
      </c>
      <c r="D91" s="123" t="str">
        <f t="shared" si="126"/>
        <v/>
      </c>
      <c r="E91" s="123" t="str">
        <f t="shared" si="127"/>
        <v/>
      </c>
      <c r="F91" s="123" t="str">
        <f t="shared" si="128"/>
        <v/>
      </c>
      <c r="G91" s="123" t="str">
        <f>IFERROR(12*INDEX(D_Prem_Table[Monthly_premium], MATCH($B91&amp;";"&amp;adv.gender&amp;";"&amp;adv.smoker&amp;";"&amp;"人壽保", D_Prem_Table[Lookup key], 0)) * adv.SA * INDEX(S_Currency[rate], MATCH(adv.currency, S_Currency[currency], 0)), "")</f>
        <v/>
      </c>
      <c r="H91" s="123">
        <f>IF(AND($C91&lt;=adv.payment_period, $C91&lt;=84), adv.premium * INDEX(S_Currency[rate], MATCH(adv.currency, S_Currency[currency], 0)), 0)</f>
        <v>0</v>
      </c>
      <c r="I91" s="123" t="str">
        <f t="shared" si="124"/>
        <v/>
      </c>
      <c r="J91" s="123" t="str">
        <f t="shared" si="3"/>
        <v/>
      </c>
      <c r="K91" s="123">
        <f t="shared" si="57"/>
        <v>-490566.04646400007</v>
      </c>
      <c r="L91" s="123"/>
      <c r="M91" s="158" t="str">
        <f>IFERROR(INDEX(進階!$C$143:$C$156, MATCH(INDEX(S_PolicyYear[attained_age_or_policy_year], MATCH(C91, S_PolicyYear[policy_year], 0)), 進階!$B$143:$B$156, 0)), "not available")</f>
        <v>not available</v>
      </c>
      <c r="N91" s="123"/>
      <c r="O91" s="123"/>
      <c r="P91" s="123" t="str">
        <f t="shared" si="125"/>
        <v/>
      </c>
      <c r="Q91" s="123" t="str">
        <f t="shared" si="104"/>
        <v/>
      </c>
      <c r="R91" s="123" t="str">
        <f t="shared" si="105"/>
        <v/>
      </c>
      <c r="S91" s="123" t="str">
        <f t="shared" si="106"/>
        <v/>
      </c>
      <c r="T91" s="123" t="str">
        <f t="shared" si="107"/>
        <v/>
      </c>
      <c r="U91" s="123" t="str">
        <f t="shared" si="108"/>
        <v/>
      </c>
      <c r="V91" s="123" t="str">
        <f t="shared" si="109"/>
        <v/>
      </c>
      <c r="W91" s="123" t="str">
        <f t="shared" si="110"/>
        <v/>
      </c>
      <c r="X91" s="123" t="str">
        <f t="shared" si="111"/>
        <v/>
      </c>
      <c r="Y91" s="123" t="str">
        <f t="shared" si="112"/>
        <v/>
      </c>
      <c r="Z91" s="123" t="str">
        <f t="shared" si="113"/>
        <v/>
      </c>
      <c r="AA91" s="123" t="str">
        <f t="shared" si="114"/>
        <v/>
      </c>
      <c r="AB91" s="123" t="str">
        <f t="shared" si="115"/>
        <v/>
      </c>
      <c r="AC91" s="123" t="str">
        <f t="shared" si="116"/>
        <v/>
      </c>
      <c r="AD91" s="123" t="str">
        <f t="shared" si="117"/>
        <v/>
      </c>
      <c r="AE91" s="123" t="str">
        <f t="shared" si="118"/>
        <v/>
      </c>
      <c r="AF91" s="123" t="str">
        <f t="shared" si="119"/>
        <v/>
      </c>
      <c r="AG91" s="123" t="str">
        <f t="shared" si="120"/>
        <v/>
      </c>
      <c r="AH91" s="123" t="str">
        <f t="shared" si="121"/>
        <v/>
      </c>
      <c r="AI91" s="123" t="str">
        <f t="shared" si="122"/>
        <v/>
      </c>
      <c r="AJ91" s="123" t="str">
        <f t="shared" si="123"/>
        <v/>
      </c>
      <c r="AK91" s="123"/>
      <c r="AL91" s="123"/>
      <c r="AM91" s="123" t="str">
        <f t="shared" si="129"/>
        <v/>
      </c>
      <c r="AN91" s="123" t="str">
        <f t="shared" si="130"/>
        <v/>
      </c>
      <c r="AO91" s="123" t="str">
        <f t="shared" si="131"/>
        <v/>
      </c>
      <c r="AP91" s="123" t="str">
        <f t="shared" si="132"/>
        <v/>
      </c>
      <c r="AQ91" s="123" t="str">
        <f t="shared" si="133"/>
        <v/>
      </c>
      <c r="AR91" s="123" t="str">
        <f t="shared" si="134"/>
        <v/>
      </c>
      <c r="AS91" s="123" t="str">
        <f t="shared" si="135"/>
        <v/>
      </c>
      <c r="AT91" s="123" t="str">
        <f t="shared" si="136"/>
        <v/>
      </c>
      <c r="AU91" s="123" t="str">
        <f t="shared" si="137"/>
        <v/>
      </c>
      <c r="AV91" s="123" t="str">
        <f t="shared" si="138"/>
        <v/>
      </c>
      <c r="AW91" s="123" t="str">
        <f t="shared" si="139"/>
        <v/>
      </c>
      <c r="AX91" s="123"/>
      <c r="AY91" s="123"/>
      <c r="AZ91" s="123" t="str">
        <f t="shared" si="140"/>
        <v/>
      </c>
      <c r="BA91" s="123" t="str">
        <f t="shared" si="141"/>
        <v/>
      </c>
      <c r="BB91" s="123" t="str">
        <f t="shared" si="142"/>
        <v/>
      </c>
      <c r="BC91" s="123" t="str">
        <f t="shared" si="143"/>
        <v/>
      </c>
      <c r="BD91" s="123" t="str">
        <f t="shared" si="144"/>
        <v/>
      </c>
      <c r="BE91" s="123" t="str">
        <f t="shared" si="145"/>
        <v/>
      </c>
      <c r="BF91" s="123" t="str">
        <f t="shared" si="146"/>
        <v/>
      </c>
      <c r="BG91" s="123" t="str">
        <f t="shared" si="147"/>
        <v/>
      </c>
      <c r="BH91" s="123" t="str">
        <f t="shared" si="148"/>
        <v/>
      </c>
      <c r="BI91" s="123" t="str">
        <f t="shared" si="149"/>
        <v/>
      </c>
      <c r="BJ91" s="123" t="str">
        <f t="shared" si="150"/>
        <v/>
      </c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</row>
    <row r="92" spans="2:82" ht="15.75" customHeight="1">
      <c r="B92" s="117" t="str">
        <f t="shared" si="151"/>
        <v/>
      </c>
      <c r="C92" s="117" t="str">
        <f t="shared" si="152"/>
        <v/>
      </c>
      <c r="D92" s="123" t="str">
        <f t="shared" si="126"/>
        <v/>
      </c>
      <c r="E92" s="123" t="str">
        <f t="shared" si="127"/>
        <v/>
      </c>
      <c r="F92" s="123" t="str">
        <f t="shared" si="128"/>
        <v/>
      </c>
      <c r="G92" s="123" t="str">
        <f>IFERROR(12*INDEX(D_Prem_Table[Monthly_premium], MATCH($B92&amp;";"&amp;adv.gender&amp;";"&amp;adv.smoker&amp;";"&amp;"人壽保", D_Prem_Table[Lookup key], 0)) * adv.SA * INDEX(S_Currency[rate], MATCH(adv.currency, S_Currency[currency], 0)), "")</f>
        <v/>
      </c>
      <c r="H92" s="123">
        <f>IF(AND($C92&lt;=adv.payment_period, $C92&lt;=84), adv.premium * INDEX(S_Currency[rate], MATCH(adv.currency, S_Currency[currency], 0)), 0)</f>
        <v>0</v>
      </c>
      <c r="I92" s="123" t="str">
        <f t="shared" si="124"/>
        <v/>
      </c>
      <c r="J92" s="123" t="str">
        <f t="shared" si="3"/>
        <v/>
      </c>
      <c r="K92" s="123">
        <f t="shared" si="57"/>
        <v>-490566.04646400007</v>
      </c>
      <c r="L92" s="123"/>
      <c r="M92" s="158" t="str">
        <f>IFERROR(INDEX(進階!$C$143:$C$156, MATCH(INDEX(S_PolicyYear[attained_age_or_policy_year], MATCH(C92, S_PolicyYear[policy_year], 0)), 進階!$B$143:$B$156, 0)), "not available")</f>
        <v>not available</v>
      </c>
      <c r="N92" s="123"/>
      <c r="O92" s="123"/>
      <c r="P92" s="123" t="str">
        <f t="shared" si="125"/>
        <v/>
      </c>
      <c r="Q92" s="123" t="str">
        <f t="shared" si="104"/>
        <v/>
      </c>
      <c r="R92" s="123" t="str">
        <f t="shared" si="105"/>
        <v/>
      </c>
      <c r="S92" s="123" t="str">
        <f t="shared" si="106"/>
        <v/>
      </c>
      <c r="T92" s="123" t="str">
        <f t="shared" si="107"/>
        <v/>
      </c>
      <c r="U92" s="123" t="str">
        <f t="shared" si="108"/>
        <v/>
      </c>
      <c r="V92" s="123" t="str">
        <f t="shared" si="109"/>
        <v/>
      </c>
      <c r="W92" s="123" t="str">
        <f t="shared" si="110"/>
        <v/>
      </c>
      <c r="X92" s="123" t="str">
        <f t="shared" si="111"/>
        <v/>
      </c>
      <c r="Y92" s="123" t="str">
        <f t="shared" si="112"/>
        <v/>
      </c>
      <c r="Z92" s="123" t="str">
        <f t="shared" si="113"/>
        <v/>
      </c>
      <c r="AA92" s="123" t="str">
        <f t="shared" si="114"/>
        <v/>
      </c>
      <c r="AB92" s="123" t="str">
        <f t="shared" si="115"/>
        <v/>
      </c>
      <c r="AC92" s="123" t="str">
        <f t="shared" si="116"/>
        <v/>
      </c>
      <c r="AD92" s="123" t="str">
        <f t="shared" si="117"/>
        <v/>
      </c>
      <c r="AE92" s="123" t="str">
        <f t="shared" si="118"/>
        <v/>
      </c>
      <c r="AF92" s="123" t="str">
        <f t="shared" si="119"/>
        <v/>
      </c>
      <c r="AG92" s="123" t="str">
        <f t="shared" si="120"/>
        <v/>
      </c>
      <c r="AH92" s="123" t="str">
        <f t="shared" si="121"/>
        <v/>
      </c>
      <c r="AI92" s="123" t="str">
        <f t="shared" si="122"/>
        <v/>
      </c>
      <c r="AJ92" s="123" t="str">
        <f t="shared" si="123"/>
        <v/>
      </c>
      <c r="AK92" s="123"/>
      <c r="AL92" s="123"/>
      <c r="AM92" s="123" t="str">
        <f t="shared" si="129"/>
        <v/>
      </c>
      <c r="AN92" s="123" t="str">
        <f t="shared" si="130"/>
        <v/>
      </c>
      <c r="AO92" s="123" t="str">
        <f t="shared" si="131"/>
        <v/>
      </c>
      <c r="AP92" s="123" t="str">
        <f t="shared" si="132"/>
        <v/>
      </c>
      <c r="AQ92" s="123" t="str">
        <f t="shared" si="133"/>
        <v/>
      </c>
      <c r="AR92" s="123" t="str">
        <f t="shared" si="134"/>
        <v/>
      </c>
      <c r="AS92" s="123" t="str">
        <f t="shared" si="135"/>
        <v/>
      </c>
      <c r="AT92" s="123" t="str">
        <f t="shared" si="136"/>
        <v/>
      </c>
      <c r="AU92" s="123" t="str">
        <f t="shared" si="137"/>
        <v/>
      </c>
      <c r="AV92" s="123" t="str">
        <f t="shared" si="138"/>
        <v/>
      </c>
      <c r="AW92" s="123" t="str">
        <f t="shared" si="139"/>
        <v/>
      </c>
      <c r="AX92" s="123"/>
      <c r="AY92" s="123"/>
      <c r="AZ92" s="123" t="str">
        <f t="shared" si="140"/>
        <v/>
      </c>
      <c r="BA92" s="123" t="str">
        <f t="shared" si="141"/>
        <v/>
      </c>
      <c r="BB92" s="123" t="str">
        <f t="shared" si="142"/>
        <v/>
      </c>
      <c r="BC92" s="123" t="str">
        <f t="shared" si="143"/>
        <v/>
      </c>
      <c r="BD92" s="123" t="str">
        <f t="shared" si="144"/>
        <v/>
      </c>
      <c r="BE92" s="123" t="str">
        <f t="shared" si="145"/>
        <v/>
      </c>
      <c r="BF92" s="123" t="str">
        <f t="shared" si="146"/>
        <v/>
      </c>
      <c r="BG92" s="123" t="str">
        <f t="shared" si="147"/>
        <v/>
      </c>
      <c r="BH92" s="123" t="str">
        <f t="shared" si="148"/>
        <v/>
      </c>
      <c r="BI92" s="123" t="str">
        <f t="shared" si="149"/>
        <v/>
      </c>
      <c r="BJ92" s="123" t="str">
        <f t="shared" si="150"/>
        <v/>
      </c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</row>
    <row r="93" spans="2:82" ht="15.75" customHeight="1">
      <c r="B93" s="117" t="str">
        <f t="shared" si="151"/>
        <v/>
      </c>
      <c r="C93" s="117" t="str">
        <f t="shared" si="152"/>
        <v/>
      </c>
      <c r="D93" s="123" t="str">
        <f t="shared" si="126"/>
        <v/>
      </c>
      <c r="E93" s="123" t="str">
        <f t="shared" si="127"/>
        <v/>
      </c>
      <c r="F93" s="123" t="str">
        <f t="shared" si="128"/>
        <v/>
      </c>
      <c r="G93" s="123" t="str">
        <f>IFERROR(12*INDEX(D_Prem_Table[Monthly_premium], MATCH($B93&amp;";"&amp;adv.gender&amp;";"&amp;adv.smoker&amp;";"&amp;"人壽保", D_Prem_Table[Lookup key], 0)) * adv.SA * INDEX(S_Currency[rate], MATCH(adv.currency, S_Currency[currency], 0)), "")</f>
        <v/>
      </c>
      <c r="H93" s="123">
        <f>IF(AND($C93&lt;=adv.payment_period, $C93&lt;=84), adv.premium * INDEX(S_Currency[rate], MATCH(adv.currency, S_Currency[currency], 0)), 0)</f>
        <v>0</v>
      </c>
      <c r="I93" s="123" t="str">
        <f t="shared" si="124"/>
        <v/>
      </c>
      <c r="J93" s="123" t="str">
        <f t="shared" si="3"/>
        <v/>
      </c>
      <c r="K93" s="123">
        <f t="shared" si="57"/>
        <v>-490566.04646400007</v>
      </c>
      <c r="L93" s="123"/>
      <c r="M93" s="158" t="str">
        <f>IFERROR(INDEX(進階!$C$143:$C$156, MATCH(INDEX(S_PolicyYear[attained_age_or_policy_year], MATCH(C93, S_PolicyYear[policy_year], 0)), 進階!$B$143:$B$156, 0)), "not available")</f>
        <v>not available</v>
      </c>
      <c r="N93" s="123"/>
      <c r="O93" s="123"/>
      <c r="P93" s="123" t="str">
        <f t="shared" si="125"/>
        <v/>
      </c>
      <c r="Q93" s="123" t="str">
        <f t="shared" si="104"/>
        <v/>
      </c>
      <c r="R93" s="123" t="str">
        <f t="shared" si="105"/>
        <v/>
      </c>
      <c r="S93" s="123" t="str">
        <f t="shared" si="106"/>
        <v/>
      </c>
      <c r="T93" s="123" t="str">
        <f t="shared" si="107"/>
        <v/>
      </c>
      <c r="U93" s="123" t="str">
        <f t="shared" si="108"/>
        <v/>
      </c>
      <c r="V93" s="123" t="str">
        <f t="shared" si="109"/>
        <v/>
      </c>
      <c r="W93" s="123" t="str">
        <f t="shared" si="110"/>
        <v/>
      </c>
      <c r="X93" s="123" t="str">
        <f t="shared" si="111"/>
        <v/>
      </c>
      <c r="Y93" s="123" t="str">
        <f t="shared" si="112"/>
        <v/>
      </c>
      <c r="Z93" s="123" t="str">
        <f t="shared" si="113"/>
        <v/>
      </c>
      <c r="AA93" s="123" t="str">
        <f t="shared" si="114"/>
        <v/>
      </c>
      <c r="AB93" s="123" t="str">
        <f t="shared" si="115"/>
        <v/>
      </c>
      <c r="AC93" s="123" t="str">
        <f t="shared" si="116"/>
        <v/>
      </c>
      <c r="AD93" s="123" t="str">
        <f t="shared" si="117"/>
        <v/>
      </c>
      <c r="AE93" s="123" t="str">
        <f t="shared" si="118"/>
        <v/>
      </c>
      <c r="AF93" s="123" t="str">
        <f t="shared" si="119"/>
        <v/>
      </c>
      <c r="AG93" s="123" t="str">
        <f t="shared" si="120"/>
        <v/>
      </c>
      <c r="AH93" s="123" t="str">
        <f t="shared" si="121"/>
        <v/>
      </c>
      <c r="AI93" s="123" t="str">
        <f t="shared" si="122"/>
        <v/>
      </c>
      <c r="AJ93" s="123" t="str">
        <f t="shared" si="123"/>
        <v/>
      </c>
      <c r="AK93" s="123"/>
      <c r="AL93" s="123"/>
      <c r="AM93" s="123" t="str">
        <f t="shared" si="129"/>
        <v/>
      </c>
      <c r="AN93" s="123" t="str">
        <f t="shared" si="130"/>
        <v/>
      </c>
      <c r="AO93" s="123" t="str">
        <f t="shared" si="131"/>
        <v/>
      </c>
      <c r="AP93" s="123" t="str">
        <f t="shared" si="132"/>
        <v/>
      </c>
      <c r="AQ93" s="123" t="str">
        <f t="shared" si="133"/>
        <v/>
      </c>
      <c r="AR93" s="123" t="str">
        <f t="shared" si="134"/>
        <v/>
      </c>
      <c r="AS93" s="123" t="str">
        <f t="shared" si="135"/>
        <v/>
      </c>
      <c r="AT93" s="123" t="str">
        <f t="shared" si="136"/>
        <v/>
      </c>
      <c r="AU93" s="123" t="str">
        <f t="shared" si="137"/>
        <v/>
      </c>
      <c r="AV93" s="123" t="str">
        <f t="shared" si="138"/>
        <v/>
      </c>
      <c r="AW93" s="123" t="str">
        <f t="shared" si="139"/>
        <v/>
      </c>
      <c r="AX93" s="123"/>
      <c r="AY93" s="123"/>
      <c r="AZ93" s="123" t="str">
        <f t="shared" si="140"/>
        <v/>
      </c>
      <c r="BA93" s="123" t="str">
        <f t="shared" si="141"/>
        <v/>
      </c>
      <c r="BB93" s="123" t="str">
        <f t="shared" si="142"/>
        <v/>
      </c>
      <c r="BC93" s="123" t="str">
        <f t="shared" si="143"/>
        <v/>
      </c>
      <c r="BD93" s="123" t="str">
        <f t="shared" si="144"/>
        <v/>
      </c>
      <c r="BE93" s="123" t="str">
        <f t="shared" si="145"/>
        <v/>
      </c>
      <c r="BF93" s="123" t="str">
        <f t="shared" si="146"/>
        <v/>
      </c>
      <c r="BG93" s="123" t="str">
        <f t="shared" si="147"/>
        <v/>
      </c>
      <c r="BH93" s="123" t="str">
        <f t="shared" si="148"/>
        <v/>
      </c>
      <c r="BI93" s="123" t="str">
        <f t="shared" si="149"/>
        <v/>
      </c>
      <c r="BJ93" s="123" t="str">
        <f t="shared" si="150"/>
        <v/>
      </c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</row>
    <row r="94" spans="2:82" ht="15.75" customHeight="1">
      <c r="B94" s="117" t="str">
        <f t="shared" si="151"/>
        <v/>
      </c>
      <c r="C94" s="117" t="str">
        <f t="shared" si="152"/>
        <v/>
      </c>
      <c r="D94" s="123" t="str">
        <f t="shared" si="126"/>
        <v/>
      </c>
      <c r="E94" s="123" t="str">
        <f t="shared" si="127"/>
        <v/>
      </c>
      <c r="F94" s="123" t="str">
        <f t="shared" si="128"/>
        <v/>
      </c>
      <c r="G94" s="123" t="str">
        <f>IFERROR(12*INDEX(D_Prem_Table[Monthly_premium], MATCH($B94&amp;";"&amp;adv.gender&amp;";"&amp;adv.smoker&amp;";"&amp;"人壽保", D_Prem_Table[Lookup key], 0)) * adv.SA * INDEX(S_Currency[rate], MATCH(adv.currency, S_Currency[currency], 0)), "")</f>
        <v/>
      </c>
      <c r="H94" s="123">
        <f>IF(AND($C94&lt;=adv.payment_period, $C94&lt;=84), adv.premium * INDEX(S_Currency[rate], MATCH(adv.currency, S_Currency[currency], 0)), 0)</f>
        <v>0</v>
      </c>
      <c r="I94" s="123" t="str">
        <f t="shared" si="124"/>
        <v/>
      </c>
      <c r="J94" s="123" t="str">
        <f t="shared" si="3"/>
        <v/>
      </c>
      <c r="K94" s="123">
        <f t="shared" si="57"/>
        <v>-490566.04646400007</v>
      </c>
      <c r="L94" s="123"/>
      <c r="M94" s="158" t="str">
        <f>IFERROR(INDEX(進階!$C$143:$C$156, MATCH(INDEX(S_PolicyYear[attained_age_or_policy_year], MATCH(C94, S_PolicyYear[policy_year], 0)), 進階!$B$143:$B$156, 0)), "not available")</f>
        <v>not available</v>
      </c>
      <c r="N94" s="123"/>
      <c r="O94" s="123"/>
      <c r="P94" s="123" t="str">
        <f t="shared" si="125"/>
        <v/>
      </c>
      <c r="Q94" s="123" t="str">
        <f t="shared" si="104"/>
        <v/>
      </c>
      <c r="R94" s="123" t="str">
        <f t="shared" si="105"/>
        <v/>
      </c>
      <c r="S94" s="123" t="str">
        <f t="shared" si="106"/>
        <v/>
      </c>
      <c r="T94" s="123" t="str">
        <f t="shared" si="107"/>
        <v/>
      </c>
      <c r="U94" s="123" t="str">
        <f t="shared" si="108"/>
        <v/>
      </c>
      <c r="V94" s="123" t="str">
        <f t="shared" si="109"/>
        <v/>
      </c>
      <c r="W94" s="123" t="str">
        <f t="shared" si="110"/>
        <v/>
      </c>
      <c r="X94" s="123" t="str">
        <f t="shared" si="111"/>
        <v/>
      </c>
      <c r="Y94" s="123" t="str">
        <f t="shared" si="112"/>
        <v/>
      </c>
      <c r="Z94" s="123" t="str">
        <f t="shared" si="113"/>
        <v/>
      </c>
      <c r="AA94" s="123" t="str">
        <f t="shared" si="114"/>
        <v/>
      </c>
      <c r="AB94" s="123" t="str">
        <f t="shared" si="115"/>
        <v/>
      </c>
      <c r="AC94" s="123" t="str">
        <f t="shared" si="116"/>
        <v/>
      </c>
      <c r="AD94" s="123" t="str">
        <f t="shared" si="117"/>
        <v/>
      </c>
      <c r="AE94" s="123" t="str">
        <f t="shared" si="118"/>
        <v/>
      </c>
      <c r="AF94" s="123" t="str">
        <f t="shared" si="119"/>
        <v/>
      </c>
      <c r="AG94" s="123" t="str">
        <f t="shared" si="120"/>
        <v/>
      </c>
      <c r="AH94" s="123" t="str">
        <f t="shared" si="121"/>
        <v/>
      </c>
      <c r="AI94" s="123" t="str">
        <f t="shared" si="122"/>
        <v/>
      </c>
      <c r="AJ94" s="123" t="str">
        <f t="shared" si="123"/>
        <v/>
      </c>
      <c r="AK94" s="123"/>
      <c r="AL94" s="123"/>
      <c r="AM94" s="123" t="str">
        <f t="shared" si="129"/>
        <v/>
      </c>
      <c r="AN94" s="123" t="str">
        <f t="shared" si="130"/>
        <v/>
      </c>
      <c r="AO94" s="123" t="str">
        <f t="shared" si="131"/>
        <v/>
      </c>
      <c r="AP94" s="123" t="str">
        <f t="shared" si="132"/>
        <v/>
      </c>
      <c r="AQ94" s="123" t="str">
        <f t="shared" si="133"/>
        <v/>
      </c>
      <c r="AR94" s="123" t="str">
        <f t="shared" si="134"/>
        <v/>
      </c>
      <c r="AS94" s="123" t="str">
        <f t="shared" si="135"/>
        <v/>
      </c>
      <c r="AT94" s="123" t="str">
        <f t="shared" si="136"/>
        <v/>
      </c>
      <c r="AU94" s="123" t="str">
        <f t="shared" si="137"/>
        <v/>
      </c>
      <c r="AV94" s="123" t="str">
        <f t="shared" si="138"/>
        <v/>
      </c>
      <c r="AW94" s="123" t="str">
        <f t="shared" si="139"/>
        <v/>
      </c>
      <c r="AX94" s="123"/>
      <c r="AY94" s="123"/>
      <c r="AZ94" s="123" t="str">
        <f t="shared" si="140"/>
        <v/>
      </c>
      <c r="BA94" s="123" t="str">
        <f t="shared" si="141"/>
        <v/>
      </c>
      <c r="BB94" s="123" t="str">
        <f t="shared" si="142"/>
        <v/>
      </c>
      <c r="BC94" s="123" t="str">
        <f t="shared" si="143"/>
        <v/>
      </c>
      <c r="BD94" s="123" t="str">
        <f t="shared" si="144"/>
        <v/>
      </c>
      <c r="BE94" s="123" t="str">
        <f t="shared" si="145"/>
        <v/>
      </c>
      <c r="BF94" s="123" t="str">
        <f t="shared" si="146"/>
        <v/>
      </c>
      <c r="BG94" s="123" t="str">
        <f t="shared" si="147"/>
        <v/>
      </c>
      <c r="BH94" s="123" t="str">
        <f t="shared" si="148"/>
        <v/>
      </c>
      <c r="BI94" s="123" t="str">
        <f t="shared" si="149"/>
        <v/>
      </c>
      <c r="BJ94" s="123" t="str">
        <f t="shared" si="150"/>
        <v/>
      </c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</row>
    <row r="95" spans="2:82" ht="15.75" customHeight="1">
      <c r="B95" s="117" t="str">
        <f t="shared" si="151"/>
        <v/>
      </c>
      <c r="C95" s="117" t="str">
        <f t="shared" si="152"/>
        <v/>
      </c>
      <c r="D95" s="123" t="str">
        <f t="shared" si="126"/>
        <v/>
      </c>
      <c r="E95" s="123" t="str">
        <f t="shared" si="127"/>
        <v/>
      </c>
      <c r="F95" s="123" t="str">
        <f t="shared" si="128"/>
        <v/>
      </c>
      <c r="G95" s="123" t="str">
        <f>IFERROR(12*INDEX(D_Prem_Table[Monthly_premium], MATCH($B95&amp;";"&amp;adv.gender&amp;";"&amp;adv.smoker&amp;";"&amp;"人壽保", D_Prem_Table[Lookup key], 0)) * adv.SA * INDEX(S_Currency[rate], MATCH(adv.currency, S_Currency[currency], 0)), "")</f>
        <v/>
      </c>
      <c r="H95" s="123">
        <f>IF(AND($C95&lt;=adv.payment_period, $C95&lt;=84), adv.premium * INDEX(S_Currency[rate], MATCH(adv.currency, S_Currency[currency], 0)), 0)</f>
        <v>0</v>
      </c>
      <c r="I95" s="123" t="str">
        <f t="shared" si="124"/>
        <v/>
      </c>
      <c r="J95" s="123" t="str">
        <f t="shared" si="3"/>
        <v/>
      </c>
      <c r="K95" s="123">
        <f t="shared" si="57"/>
        <v>-490566.04646400007</v>
      </c>
      <c r="L95" s="123"/>
      <c r="M95" s="158" t="str">
        <f>IFERROR(INDEX(進階!$C$143:$C$156, MATCH(INDEX(S_PolicyYear[attained_age_or_policy_year], MATCH(C95, S_PolicyYear[policy_year], 0)), 進階!$B$143:$B$156, 0)), "not available")</f>
        <v>not available</v>
      </c>
      <c r="N95" s="123"/>
      <c r="O95" s="123"/>
      <c r="P95" s="123" t="str">
        <f t="shared" si="125"/>
        <v/>
      </c>
      <c r="Q95" s="123" t="str">
        <f t="shared" si="104"/>
        <v/>
      </c>
      <c r="R95" s="123" t="str">
        <f t="shared" si="105"/>
        <v/>
      </c>
      <c r="S95" s="123" t="str">
        <f t="shared" si="106"/>
        <v/>
      </c>
      <c r="T95" s="123" t="str">
        <f t="shared" si="107"/>
        <v/>
      </c>
      <c r="U95" s="123" t="str">
        <f t="shared" si="108"/>
        <v/>
      </c>
      <c r="V95" s="123" t="str">
        <f t="shared" si="109"/>
        <v/>
      </c>
      <c r="W95" s="123" t="str">
        <f t="shared" si="110"/>
        <v/>
      </c>
      <c r="X95" s="123" t="str">
        <f t="shared" si="111"/>
        <v/>
      </c>
      <c r="Y95" s="123" t="str">
        <f t="shared" si="112"/>
        <v/>
      </c>
      <c r="Z95" s="123" t="str">
        <f t="shared" si="113"/>
        <v/>
      </c>
      <c r="AA95" s="123" t="str">
        <f t="shared" si="114"/>
        <v/>
      </c>
      <c r="AB95" s="123" t="str">
        <f t="shared" si="115"/>
        <v/>
      </c>
      <c r="AC95" s="123" t="str">
        <f t="shared" si="116"/>
        <v/>
      </c>
      <c r="AD95" s="123" t="str">
        <f t="shared" si="117"/>
        <v/>
      </c>
      <c r="AE95" s="123" t="str">
        <f t="shared" si="118"/>
        <v/>
      </c>
      <c r="AF95" s="123" t="str">
        <f t="shared" si="119"/>
        <v/>
      </c>
      <c r="AG95" s="123" t="str">
        <f t="shared" si="120"/>
        <v/>
      </c>
      <c r="AH95" s="123" t="str">
        <f t="shared" si="121"/>
        <v/>
      </c>
      <c r="AI95" s="123" t="str">
        <f t="shared" si="122"/>
        <v/>
      </c>
      <c r="AJ95" s="123" t="str">
        <f t="shared" si="123"/>
        <v/>
      </c>
      <c r="AK95" s="123"/>
      <c r="AL95" s="123"/>
      <c r="AM95" s="123" t="str">
        <f t="shared" si="129"/>
        <v/>
      </c>
      <c r="AN95" s="123" t="str">
        <f t="shared" si="130"/>
        <v/>
      </c>
      <c r="AO95" s="123" t="str">
        <f t="shared" si="131"/>
        <v/>
      </c>
      <c r="AP95" s="123" t="str">
        <f t="shared" si="132"/>
        <v/>
      </c>
      <c r="AQ95" s="123" t="str">
        <f t="shared" si="133"/>
        <v/>
      </c>
      <c r="AR95" s="123" t="str">
        <f t="shared" si="134"/>
        <v/>
      </c>
      <c r="AS95" s="123" t="str">
        <f t="shared" si="135"/>
        <v/>
      </c>
      <c r="AT95" s="123" t="str">
        <f t="shared" si="136"/>
        <v/>
      </c>
      <c r="AU95" s="123" t="str">
        <f t="shared" si="137"/>
        <v/>
      </c>
      <c r="AV95" s="123" t="str">
        <f t="shared" si="138"/>
        <v/>
      </c>
      <c r="AW95" s="123" t="str">
        <f t="shared" si="139"/>
        <v/>
      </c>
      <c r="AX95" s="123"/>
      <c r="AY95" s="123"/>
      <c r="AZ95" s="123" t="str">
        <f t="shared" si="140"/>
        <v/>
      </c>
      <c r="BA95" s="123" t="str">
        <f t="shared" si="141"/>
        <v/>
      </c>
      <c r="BB95" s="123" t="str">
        <f t="shared" si="142"/>
        <v/>
      </c>
      <c r="BC95" s="123" t="str">
        <f t="shared" si="143"/>
        <v/>
      </c>
      <c r="BD95" s="123" t="str">
        <f t="shared" si="144"/>
        <v/>
      </c>
      <c r="BE95" s="123" t="str">
        <f t="shared" si="145"/>
        <v/>
      </c>
      <c r="BF95" s="123" t="str">
        <f t="shared" si="146"/>
        <v/>
      </c>
      <c r="BG95" s="123" t="str">
        <f t="shared" si="147"/>
        <v/>
      </c>
      <c r="BH95" s="123" t="str">
        <f t="shared" si="148"/>
        <v/>
      </c>
      <c r="BI95" s="123" t="str">
        <f t="shared" si="149"/>
        <v/>
      </c>
      <c r="BJ95" s="123" t="str">
        <f t="shared" si="150"/>
        <v/>
      </c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</row>
    <row r="96" spans="2:82" ht="15.75" customHeight="1">
      <c r="B96" s="117" t="str">
        <f t="shared" si="151"/>
        <v/>
      </c>
      <c r="C96" s="117" t="str">
        <f t="shared" si="152"/>
        <v/>
      </c>
      <c r="D96" s="123" t="str">
        <f t="shared" si="126"/>
        <v/>
      </c>
      <c r="E96" s="123" t="str">
        <f t="shared" si="127"/>
        <v/>
      </c>
      <c r="F96" s="123" t="str">
        <f t="shared" si="128"/>
        <v/>
      </c>
      <c r="G96" s="123" t="str">
        <f>IFERROR(12*INDEX(D_Prem_Table[Monthly_premium], MATCH($B96&amp;";"&amp;adv.gender&amp;";"&amp;adv.smoker&amp;";"&amp;"人壽保", D_Prem_Table[Lookup key], 0)) * adv.SA * INDEX(S_Currency[rate], MATCH(adv.currency, S_Currency[currency], 0)), "")</f>
        <v/>
      </c>
      <c r="H96" s="123">
        <f>IF(AND($C96&lt;=adv.payment_period, $C96&lt;=84), adv.premium * INDEX(S_Currency[rate], MATCH(adv.currency, S_Currency[currency], 0)), 0)</f>
        <v>0</v>
      </c>
      <c r="I96" s="123" t="str">
        <f t="shared" si="124"/>
        <v/>
      </c>
      <c r="J96" s="123" t="str">
        <f t="shared" si="3"/>
        <v/>
      </c>
      <c r="K96" s="123">
        <f t="shared" si="57"/>
        <v>-490566.04646400007</v>
      </c>
      <c r="L96" s="123"/>
      <c r="M96" s="158" t="str">
        <f>IFERROR(INDEX(進階!$C$143:$C$156, MATCH(INDEX(S_PolicyYear[attained_age_or_policy_year], MATCH(C96, S_PolicyYear[policy_year], 0)), 進階!$B$143:$B$156, 0)), "not available")</f>
        <v>not available</v>
      </c>
      <c r="N96" s="123"/>
      <c r="O96" s="123"/>
      <c r="P96" s="123" t="str">
        <f t="shared" si="125"/>
        <v/>
      </c>
      <c r="Q96" s="123" t="str">
        <f t="shared" si="104"/>
        <v/>
      </c>
      <c r="R96" s="123" t="str">
        <f t="shared" si="105"/>
        <v/>
      </c>
      <c r="S96" s="123" t="str">
        <f t="shared" si="106"/>
        <v/>
      </c>
      <c r="T96" s="123" t="str">
        <f t="shared" si="107"/>
        <v/>
      </c>
      <c r="U96" s="123" t="str">
        <f t="shared" si="108"/>
        <v/>
      </c>
      <c r="V96" s="123" t="str">
        <f t="shared" si="109"/>
        <v/>
      </c>
      <c r="W96" s="123" t="str">
        <f t="shared" si="110"/>
        <v/>
      </c>
      <c r="X96" s="123" t="str">
        <f t="shared" si="111"/>
        <v/>
      </c>
      <c r="Y96" s="123" t="str">
        <f t="shared" si="112"/>
        <v/>
      </c>
      <c r="Z96" s="123" t="str">
        <f t="shared" si="113"/>
        <v/>
      </c>
      <c r="AA96" s="123" t="str">
        <f t="shared" si="114"/>
        <v/>
      </c>
      <c r="AB96" s="123" t="str">
        <f t="shared" si="115"/>
        <v/>
      </c>
      <c r="AC96" s="123" t="str">
        <f t="shared" si="116"/>
        <v/>
      </c>
      <c r="AD96" s="123" t="str">
        <f t="shared" si="117"/>
        <v/>
      </c>
      <c r="AE96" s="123" t="str">
        <f t="shared" si="118"/>
        <v/>
      </c>
      <c r="AF96" s="123" t="str">
        <f t="shared" si="119"/>
        <v/>
      </c>
      <c r="AG96" s="123" t="str">
        <f t="shared" si="120"/>
        <v/>
      </c>
      <c r="AH96" s="123" t="str">
        <f t="shared" si="121"/>
        <v/>
      </c>
      <c r="AI96" s="123" t="str">
        <f t="shared" si="122"/>
        <v/>
      </c>
      <c r="AJ96" s="123" t="str">
        <f t="shared" si="123"/>
        <v/>
      </c>
      <c r="AK96" s="123"/>
      <c r="AL96" s="123"/>
      <c r="AM96" s="123" t="str">
        <f t="shared" si="129"/>
        <v/>
      </c>
      <c r="AN96" s="123" t="str">
        <f t="shared" si="130"/>
        <v/>
      </c>
      <c r="AO96" s="123" t="str">
        <f t="shared" si="131"/>
        <v/>
      </c>
      <c r="AP96" s="123" t="str">
        <f t="shared" si="132"/>
        <v/>
      </c>
      <c r="AQ96" s="123" t="str">
        <f t="shared" si="133"/>
        <v/>
      </c>
      <c r="AR96" s="123" t="str">
        <f t="shared" si="134"/>
        <v/>
      </c>
      <c r="AS96" s="123" t="str">
        <f t="shared" si="135"/>
        <v/>
      </c>
      <c r="AT96" s="123" t="str">
        <f t="shared" si="136"/>
        <v/>
      </c>
      <c r="AU96" s="123" t="str">
        <f t="shared" si="137"/>
        <v/>
      </c>
      <c r="AV96" s="123" t="str">
        <f t="shared" si="138"/>
        <v/>
      </c>
      <c r="AW96" s="123" t="str">
        <f t="shared" si="139"/>
        <v/>
      </c>
      <c r="AX96" s="123"/>
      <c r="AY96" s="123"/>
      <c r="AZ96" s="123" t="str">
        <f t="shared" si="140"/>
        <v/>
      </c>
      <c r="BA96" s="123" t="str">
        <f t="shared" si="141"/>
        <v/>
      </c>
      <c r="BB96" s="123" t="str">
        <f t="shared" si="142"/>
        <v/>
      </c>
      <c r="BC96" s="123" t="str">
        <f t="shared" si="143"/>
        <v/>
      </c>
      <c r="BD96" s="123" t="str">
        <f t="shared" si="144"/>
        <v/>
      </c>
      <c r="BE96" s="123" t="str">
        <f t="shared" si="145"/>
        <v/>
      </c>
      <c r="BF96" s="123" t="str">
        <f t="shared" si="146"/>
        <v/>
      </c>
      <c r="BG96" s="123" t="str">
        <f t="shared" si="147"/>
        <v/>
      </c>
      <c r="BH96" s="123" t="str">
        <f t="shared" si="148"/>
        <v/>
      </c>
      <c r="BI96" s="123" t="str">
        <f t="shared" si="149"/>
        <v/>
      </c>
      <c r="BJ96" s="123" t="str">
        <f t="shared" si="150"/>
        <v/>
      </c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</row>
    <row r="97" spans="1:82" ht="15.75" customHeight="1">
      <c r="B97" s="117" t="str">
        <f t="shared" si="151"/>
        <v/>
      </c>
      <c r="C97" s="117" t="str">
        <f t="shared" si="152"/>
        <v/>
      </c>
      <c r="D97" s="123" t="str">
        <f t="shared" si="126"/>
        <v/>
      </c>
      <c r="E97" s="123" t="str">
        <f t="shared" si="127"/>
        <v/>
      </c>
      <c r="F97" s="123" t="str">
        <f t="shared" si="128"/>
        <v/>
      </c>
      <c r="G97" s="123" t="str">
        <f>IFERROR(12*INDEX(D_Prem_Table[Monthly_premium], MATCH($B97&amp;";"&amp;adv.gender&amp;";"&amp;adv.smoker&amp;";"&amp;"人壽保", D_Prem_Table[Lookup key], 0)) * adv.SA * INDEX(S_Currency[rate], MATCH(adv.currency, S_Currency[currency], 0)), "")</f>
        <v/>
      </c>
      <c r="H97" s="123">
        <f>IF(AND($C97&lt;=adv.payment_period, $C97&lt;=84), adv.premium * INDEX(S_Currency[rate], MATCH(adv.currency, S_Currency[currency], 0)), 0)</f>
        <v>0</v>
      </c>
      <c r="I97" s="123" t="str">
        <f t="shared" si="124"/>
        <v/>
      </c>
      <c r="J97" s="123" t="str">
        <f t="shared" si="3"/>
        <v/>
      </c>
      <c r="K97" s="123">
        <f t="shared" si="57"/>
        <v>-490566.04646400007</v>
      </c>
      <c r="L97" s="123"/>
      <c r="M97" s="158" t="str">
        <f>IFERROR(INDEX(進階!$C$143:$C$156, MATCH(INDEX(S_PolicyYear[attained_age_or_policy_year], MATCH(C97, S_PolicyYear[policy_year], 0)), 進階!$B$143:$B$156, 0)), "not available")</f>
        <v>not available</v>
      </c>
      <c r="N97" s="123"/>
      <c r="O97" s="123"/>
      <c r="P97" s="123" t="str">
        <f t="shared" si="125"/>
        <v/>
      </c>
      <c r="Q97" s="123" t="str">
        <f t="shared" si="104"/>
        <v/>
      </c>
      <c r="R97" s="123" t="str">
        <f t="shared" si="105"/>
        <v/>
      </c>
      <c r="S97" s="123" t="str">
        <f t="shared" si="106"/>
        <v/>
      </c>
      <c r="T97" s="123" t="str">
        <f t="shared" si="107"/>
        <v/>
      </c>
      <c r="U97" s="123" t="str">
        <f t="shared" si="108"/>
        <v/>
      </c>
      <c r="V97" s="123" t="str">
        <f t="shared" si="109"/>
        <v/>
      </c>
      <c r="W97" s="123" t="str">
        <f t="shared" si="110"/>
        <v/>
      </c>
      <c r="X97" s="123" t="str">
        <f t="shared" si="111"/>
        <v/>
      </c>
      <c r="Y97" s="123" t="str">
        <f t="shared" si="112"/>
        <v/>
      </c>
      <c r="Z97" s="123" t="str">
        <f t="shared" si="113"/>
        <v/>
      </c>
      <c r="AA97" s="123" t="str">
        <f t="shared" si="114"/>
        <v/>
      </c>
      <c r="AB97" s="123" t="str">
        <f t="shared" si="115"/>
        <v/>
      </c>
      <c r="AC97" s="123" t="str">
        <f t="shared" si="116"/>
        <v/>
      </c>
      <c r="AD97" s="123" t="str">
        <f t="shared" si="117"/>
        <v/>
      </c>
      <c r="AE97" s="123" t="str">
        <f t="shared" si="118"/>
        <v/>
      </c>
      <c r="AF97" s="123" t="str">
        <f t="shared" si="119"/>
        <v/>
      </c>
      <c r="AG97" s="123" t="str">
        <f t="shared" si="120"/>
        <v/>
      </c>
      <c r="AH97" s="123" t="str">
        <f t="shared" si="121"/>
        <v/>
      </c>
      <c r="AI97" s="123" t="str">
        <f t="shared" si="122"/>
        <v/>
      </c>
      <c r="AJ97" s="123" t="str">
        <f t="shared" si="123"/>
        <v/>
      </c>
      <c r="AK97" s="123"/>
      <c r="AL97" s="123"/>
      <c r="AM97" s="123" t="str">
        <f t="shared" si="129"/>
        <v/>
      </c>
      <c r="AN97" s="123" t="str">
        <f t="shared" si="130"/>
        <v/>
      </c>
      <c r="AO97" s="123" t="str">
        <f t="shared" si="131"/>
        <v/>
      </c>
      <c r="AP97" s="123" t="str">
        <f t="shared" si="132"/>
        <v/>
      </c>
      <c r="AQ97" s="123" t="str">
        <f t="shared" si="133"/>
        <v/>
      </c>
      <c r="AR97" s="123" t="str">
        <f t="shared" si="134"/>
        <v/>
      </c>
      <c r="AS97" s="123" t="str">
        <f t="shared" si="135"/>
        <v/>
      </c>
      <c r="AT97" s="123" t="str">
        <f t="shared" si="136"/>
        <v/>
      </c>
      <c r="AU97" s="123" t="str">
        <f t="shared" si="137"/>
        <v/>
      </c>
      <c r="AV97" s="123" t="str">
        <f t="shared" si="138"/>
        <v/>
      </c>
      <c r="AW97" s="123" t="str">
        <f t="shared" si="139"/>
        <v/>
      </c>
      <c r="AX97" s="123"/>
      <c r="AY97" s="123"/>
      <c r="AZ97" s="123" t="str">
        <f t="shared" si="140"/>
        <v/>
      </c>
      <c r="BA97" s="123" t="str">
        <f t="shared" si="141"/>
        <v/>
      </c>
      <c r="BB97" s="123" t="str">
        <f t="shared" si="142"/>
        <v/>
      </c>
      <c r="BC97" s="123" t="str">
        <f t="shared" si="143"/>
        <v/>
      </c>
      <c r="BD97" s="123" t="str">
        <f t="shared" si="144"/>
        <v/>
      </c>
      <c r="BE97" s="123" t="str">
        <f t="shared" si="145"/>
        <v/>
      </c>
      <c r="BF97" s="123" t="str">
        <f t="shared" si="146"/>
        <v/>
      </c>
      <c r="BG97" s="123" t="str">
        <f t="shared" si="147"/>
        <v/>
      </c>
      <c r="BH97" s="123" t="str">
        <f t="shared" si="148"/>
        <v/>
      </c>
      <c r="BI97" s="123" t="str">
        <f t="shared" si="149"/>
        <v/>
      </c>
      <c r="BJ97" s="123" t="str">
        <f t="shared" si="150"/>
        <v/>
      </c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</row>
    <row r="98" spans="1:82" ht="15.75" customHeight="1">
      <c r="B98" s="117" t="str">
        <f t="shared" si="151"/>
        <v/>
      </c>
      <c r="C98" s="117" t="str">
        <f t="shared" si="152"/>
        <v/>
      </c>
      <c r="D98" s="123" t="str">
        <f t="shared" si="126"/>
        <v/>
      </c>
      <c r="E98" s="123" t="str">
        <f t="shared" si="127"/>
        <v/>
      </c>
      <c r="F98" s="123" t="str">
        <f t="shared" si="128"/>
        <v/>
      </c>
      <c r="G98" s="123" t="str">
        <f>IFERROR(12*INDEX(D_Prem_Table[Monthly_premium], MATCH($B98&amp;";"&amp;adv.gender&amp;";"&amp;adv.smoker&amp;";"&amp;"人壽保", D_Prem_Table[Lookup key], 0)) * adv.SA * INDEX(S_Currency[rate], MATCH(adv.currency, S_Currency[currency], 0)), "")</f>
        <v/>
      </c>
      <c r="H98" s="123">
        <f>IF(AND($C98&lt;=adv.payment_period, $C98&lt;=84), adv.premium * INDEX(S_Currency[rate], MATCH(adv.currency, S_Currency[currency], 0)), 0)</f>
        <v>0</v>
      </c>
      <c r="I98" s="123" t="str">
        <f t="shared" si="124"/>
        <v/>
      </c>
      <c r="J98" s="123" t="str">
        <f t="shared" si="3"/>
        <v/>
      </c>
      <c r="K98" s="123">
        <f t="shared" si="57"/>
        <v>-490566.04646400007</v>
      </c>
      <c r="L98" s="123"/>
      <c r="M98" s="158" t="str">
        <f>IFERROR(INDEX(進階!$C$143:$C$156, MATCH(INDEX(S_PolicyYear[attained_age_or_policy_year], MATCH(C98, S_PolicyYear[policy_year], 0)), 進階!$B$143:$B$156, 0)), "not available")</f>
        <v>not available</v>
      </c>
      <c r="N98" s="123"/>
      <c r="O98" s="123"/>
      <c r="P98" s="123" t="str">
        <f t="shared" si="125"/>
        <v/>
      </c>
      <c r="Q98" s="123" t="str">
        <f t="shared" si="104"/>
        <v/>
      </c>
      <c r="R98" s="123" t="str">
        <f t="shared" si="105"/>
        <v/>
      </c>
      <c r="S98" s="123" t="str">
        <f t="shared" si="106"/>
        <v/>
      </c>
      <c r="T98" s="123" t="str">
        <f t="shared" si="107"/>
        <v/>
      </c>
      <c r="U98" s="123" t="str">
        <f t="shared" si="108"/>
        <v/>
      </c>
      <c r="V98" s="123" t="str">
        <f t="shared" si="109"/>
        <v/>
      </c>
      <c r="W98" s="123" t="str">
        <f t="shared" si="110"/>
        <v/>
      </c>
      <c r="X98" s="123" t="str">
        <f t="shared" si="111"/>
        <v/>
      </c>
      <c r="Y98" s="123" t="str">
        <f t="shared" si="112"/>
        <v/>
      </c>
      <c r="Z98" s="123" t="str">
        <f t="shared" si="113"/>
        <v/>
      </c>
      <c r="AA98" s="123" t="str">
        <f t="shared" si="114"/>
        <v/>
      </c>
      <c r="AB98" s="123" t="str">
        <f t="shared" si="115"/>
        <v/>
      </c>
      <c r="AC98" s="123" t="str">
        <f t="shared" si="116"/>
        <v/>
      </c>
      <c r="AD98" s="123" t="str">
        <f t="shared" si="117"/>
        <v/>
      </c>
      <c r="AE98" s="123" t="str">
        <f t="shared" si="118"/>
        <v/>
      </c>
      <c r="AF98" s="123" t="str">
        <f t="shared" si="119"/>
        <v/>
      </c>
      <c r="AG98" s="123" t="str">
        <f t="shared" si="120"/>
        <v/>
      </c>
      <c r="AH98" s="123" t="str">
        <f t="shared" si="121"/>
        <v/>
      </c>
      <c r="AI98" s="123" t="str">
        <f t="shared" si="122"/>
        <v/>
      </c>
      <c r="AJ98" s="123" t="str">
        <f t="shared" si="123"/>
        <v/>
      </c>
      <c r="AK98" s="123"/>
      <c r="AL98" s="123"/>
      <c r="AM98" s="123" t="str">
        <f t="shared" si="129"/>
        <v/>
      </c>
      <c r="AN98" s="123" t="str">
        <f t="shared" si="130"/>
        <v/>
      </c>
      <c r="AO98" s="123" t="str">
        <f t="shared" si="131"/>
        <v/>
      </c>
      <c r="AP98" s="123" t="str">
        <f t="shared" si="132"/>
        <v/>
      </c>
      <c r="AQ98" s="123" t="str">
        <f t="shared" si="133"/>
        <v/>
      </c>
      <c r="AR98" s="123" t="str">
        <f t="shared" si="134"/>
        <v/>
      </c>
      <c r="AS98" s="123" t="str">
        <f t="shared" si="135"/>
        <v/>
      </c>
      <c r="AT98" s="123" t="str">
        <f t="shared" si="136"/>
        <v/>
      </c>
      <c r="AU98" s="123" t="str">
        <f t="shared" si="137"/>
        <v/>
      </c>
      <c r="AV98" s="123" t="str">
        <f t="shared" si="138"/>
        <v/>
      </c>
      <c r="AW98" s="123" t="str">
        <f t="shared" si="139"/>
        <v/>
      </c>
      <c r="AX98" s="123"/>
      <c r="AY98" s="123"/>
      <c r="AZ98" s="123" t="str">
        <f t="shared" si="140"/>
        <v/>
      </c>
      <c r="BA98" s="123" t="str">
        <f t="shared" si="141"/>
        <v/>
      </c>
      <c r="BB98" s="123" t="str">
        <f t="shared" si="142"/>
        <v/>
      </c>
      <c r="BC98" s="123" t="str">
        <f t="shared" si="143"/>
        <v/>
      </c>
      <c r="BD98" s="123" t="str">
        <f t="shared" si="144"/>
        <v/>
      </c>
      <c r="BE98" s="123" t="str">
        <f t="shared" si="145"/>
        <v/>
      </c>
      <c r="BF98" s="123" t="str">
        <f t="shared" si="146"/>
        <v/>
      </c>
      <c r="BG98" s="123" t="str">
        <f t="shared" si="147"/>
        <v/>
      </c>
      <c r="BH98" s="123" t="str">
        <f t="shared" si="148"/>
        <v/>
      </c>
      <c r="BI98" s="123" t="str">
        <f t="shared" si="149"/>
        <v/>
      </c>
      <c r="BJ98" s="123" t="str">
        <f t="shared" si="150"/>
        <v/>
      </c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</row>
    <row r="99" spans="1:82" ht="15.75" customHeight="1">
      <c r="B99" s="117" t="str">
        <f t="shared" si="151"/>
        <v/>
      </c>
      <c r="C99" s="117" t="str">
        <f t="shared" si="152"/>
        <v/>
      </c>
      <c r="D99" s="123" t="str">
        <f t="shared" si="126"/>
        <v/>
      </c>
      <c r="E99" s="123" t="str">
        <f t="shared" si="127"/>
        <v/>
      </c>
      <c r="F99" s="123" t="str">
        <f t="shared" si="128"/>
        <v/>
      </c>
      <c r="G99" s="123" t="str">
        <f>IFERROR(12*INDEX(D_Prem_Table[Monthly_premium], MATCH($B99&amp;";"&amp;adv.gender&amp;";"&amp;adv.smoker&amp;";"&amp;"人壽保", D_Prem_Table[Lookup key], 0)) * adv.SA * INDEX(S_Currency[rate], MATCH(adv.currency, S_Currency[currency], 0)), "")</f>
        <v/>
      </c>
      <c r="H99" s="123">
        <f>IF(AND($C99&lt;=adv.payment_period, $C99&lt;=84), adv.premium * INDEX(S_Currency[rate], MATCH(adv.currency, S_Currency[currency], 0)), 0)</f>
        <v>0</v>
      </c>
      <c r="I99" s="123" t="str">
        <f t="shared" si="124"/>
        <v/>
      </c>
      <c r="J99" s="123" t="str">
        <f t="shared" si="3"/>
        <v/>
      </c>
      <c r="K99" s="123">
        <f t="shared" si="57"/>
        <v>-490566.04646400007</v>
      </c>
      <c r="L99" s="123"/>
      <c r="M99" s="158" t="str">
        <f>IFERROR(INDEX(進階!$C$143:$C$156, MATCH(INDEX(S_PolicyYear[attained_age_or_policy_year], MATCH(C99, S_PolicyYear[policy_year], 0)), 進階!$B$143:$B$156, 0)), "not available")</f>
        <v>not available</v>
      </c>
      <c r="N99" s="123"/>
      <c r="O99" s="123"/>
      <c r="P99" s="123" t="str">
        <f t="shared" si="125"/>
        <v/>
      </c>
      <c r="Q99" s="123" t="str">
        <f t="shared" si="104"/>
        <v/>
      </c>
      <c r="R99" s="123" t="str">
        <f t="shared" si="105"/>
        <v/>
      </c>
      <c r="S99" s="123" t="str">
        <f t="shared" si="106"/>
        <v/>
      </c>
      <c r="T99" s="123" t="str">
        <f t="shared" si="107"/>
        <v/>
      </c>
      <c r="U99" s="123" t="str">
        <f t="shared" si="108"/>
        <v/>
      </c>
      <c r="V99" s="123" t="str">
        <f t="shared" si="109"/>
        <v/>
      </c>
      <c r="W99" s="123" t="str">
        <f t="shared" si="110"/>
        <v/>
      </c>
      <c r="X99" s="123" t="str">
        <f t="shared" si="111"/>
        <v/>
      </c>
      <c r="Y99" s="123" t="str">
        <f t="shared" si="112"/>
        <v/>
      </c>
      <c r="Z99" s="123" t="str">
        <f t="shared" si="113"/>
        <v/>
      </c>
      <c r="AA99" s="123" t="str">
        <f t="shared" si="114"/>
        <v/>
      </c>
      <c r="AB99" s="123" t="str">
        <f t="shared" si="115"/>
        <v/>
      </c>
      <c r="AC99" s="123" t="str">
        <f t="shared" si="116"/>
        <v/>
      </c>
      <c r="AD99" s="123" t="str">
        <f t="shared" si="117"/>
        <v/>
      </c>
      <c r="AE99" s="123" t="str">
        <f t="shared" si="118"/>
        <v/>
      </c>
      <c r="AF99" s="123" t="str">
        <f t="shared" si="119"/>
        <v/>
      </c>
      <c r="AG99" s="123" t="str">
        <f t="shared" si="120"/>
        <v/>
      </c>
      <c r="AH99" s="123" t="str">
        <f t="shared" si="121"/>
        <v/>
      </c>
      <c r="AI99" s="123" t="str">
        <f t="shared" si="122"/>
        <v/>
      </c>
      <c r="AJ99" s="123" t="str">
        <f t="shared" si="123"/>
        <v/>
      </c>
      <c r="AK99" s="123"/>
      <c r="AL99" s="123"/>
      <c r="AM99" s="123" t="str">
        <f t="shared" si="129"/>
        <v/>
      </c>
      <c r="AN99" s="123" t="str">
        <f t="shared" si="130"/>
        <v/>
      </c>
      <c r="AO99" s="123" t="str">
        <f t="shared" si="131"/>
        <v/>
      </c>
      <c r="AP99" s="123" t="str">
        <f t="shared" si="132"/>
        <v/>
      </c>
      <c r="AQ99" s="123" t="str">
        <f t="shared" si="133"/>
        <v/>
      </c>
      <c r="AR99" s="123" t="str">
        <f t="shared" si="134"/>
        <v/>
      </c>
      <c r="AS99" s="123" t="str">
        <f t="shared" si="135"/>
        <v/>
      </c>
      <c r="AT99" s="123" t="str">
        <f t="shared" si="136"/>
        <v/>
      </c>
      <c r="AU99" s="123" t="str">
        <f t="shared" si="137"/>
        <v/>
      </c>
      <c r="AV99" s="123" t="str">
        <f t="shared" si="138"/>
        <v/>
      </c>
      <c r="AW99" s="123" t="str">
        <f t="shared" si="139"/>
        <v/>
      </c>
      <c r="AX99" s="123"/>
      <c r="AY99" s="123"/>
      <c r="AZ99" s="123" t="str">
        <f t="shared" si="140"/>
        <v/>
      </c>
      <c r="BA99" s="123" t="str">
        <f t="shared" si="141"/>
        <v/>
      </c>
      <c r="BB99" s="123" t="str">
        <f t="shared" si="142"/>
        <v/>
      </c>
      <c r="BC99" s="123" t="str">
        <f t="shared" si="143"/>
        <v/>
      </c>
      <c r="BD99" s="123" t="str">
        <f t="shared" si="144"/>
        <v/>
      </c>
      <c r="BE99" s="123" t="str">
        <f t="shared" si="145"/>
        <v/>
      </c>
      <c r="BF99" s="123" t="str">
        <f t="shared" si="146"/>
        <v/>
      </c>
      <c r="BG99" s="123" t="str">
        <f t="shared" si="147"/>
        <v/>
      </c>
      <c r="BH99" s="123" t="str">
        <f t="shared" si="148"/>
        <v/>
      </c>
      <c r="BI99" s="123" t="str">
        <f t="shared" si="149"/>
        <v/>
      </c>
      <c r="BJ99" s="123" t="str">
        <f t="shared" si="150"/>
        <v/>
      </c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</row>
    <row r="100" spans="1:82" ht="15.75" customHeight="1">
      <c r="B100" s="117" t="str">
        <f t="shared" si="151"/>
        <v/>
      </c>
      <c r="C100" s="117" t="str">
        <f t="shared" si="152"/>
        <v/>
      </c>
      <c r="D100" s="123" t="str">
        <f t="shared" si="126"/>
        <v/>
      </c>
      <c r="E100" s="123" t="str">
        <f t="shared" si="127"/>
        <v/>
      </c>
      <c r="F100" s="123" t="str">
        <f t="shared" si="128"/>
        <v/>
      </c>
      <c r="G100" s="123" t="str">
        <f>IFERROR(12*INDEX(D_Prem_Table[Monthly_premium], MATCH($B100&amp;";"&amp;adv.gender&amp;";"&amp;adv.smoker&amp;";"&amp;"人壽保", D_Prem_Table[Lookup key], 0)) * adv.SA * INDEX(S_Currency[rate], MATCH(adv.currency, S_Currency[currency], 0)), "")</f>
        <v/>
      </c>
      <c r="H100" s="123">
        <f>IF(AND($C100&lt;=adv.payment_period, $C100&lt;=84), adv.premium * INDEX(S_Currency[rate], MATCH(adv.currency, S_Currency[currency], 0)), 0)</f>
        <v>0</v>
      </c>
      <c r="I100" s="123" t="str">
        <f t="shared" si="124"/>
        <v/>
      </c>
      <c r="J100" s="123" t="str">
        <f t="shared" si="3"/>
        <v/>
      </c>
      <c r="K100" s="123">
        <f t="shared" si="57"/>
        <v>-490566.04646400007</v>
      </c>
      <c r="L100" s="123"/>
      <c r="M100" s="158" t="str">
        <f>IFERROR(INDEX(進階!$C$143:$C$156, MATCH(INDEX(S_PolicyYear[attained_age_or_policy_year], MATCH(C100, S_PolicyYear[policy_year], 0)), 進階!$B$143:$B$156, 0)), "not available")</f>
        <v>not available</v>
      </c>
      <c r="N100" s="123"/>
      <c r="O100" s="123"/>
      <c r="P100" s="123" t="str">
        <f t="shared" si="125"/>
        <v/>
      </c>
      <c r="Q100" s="123" t="str">
        <f t="shared" si="104"/>
        <v/>
      </c>
      <c r="R100" s="123" t="str">
        <f t="shared" si="105"/>
        <v/>
      </c>
      <c r="S100" s="123" t="str">
        <f t="shared" si="106"/>
        <v/>
      </c>
      <c r="T100" s="123" t="str">
        <f t="shared" si="107"/>
        <v/>
      </c>
      <c r="U100" s="123" t="str">
        <f t="shared" si="108"/>
        <v/>
      </c>
      <c r="V100" s="123" t="str">
        <f t="shared" si="109"/>
        <v/>
      </c>
      <c r="W100" s="123" t="str">
        <f t="shared" si="110"/>
        <v/>
      </c>
      <c r="X100" s="123" t="str">
        <f t="shared" si="111"/>
        <v/>
      </c>
      <c r="Y100" s="123" t="str">
        <f t="shared" si="112"/>
        <v/>
      </c>
      <c r="Z100" s="123" t="str">
        <f t="shared" si="113"/>
        <v/>
      </c>
      <c r="AA100" s="123" t="str">
        <f t="shared" si="114"/>
        <v/>
      </c>
      <c r="AB100" s="123" t="str">
        <f t="shared" si="115"/>
        <v/>
      </c>
      <c r="AC100" s="123" t="str">
        <f t="shared" si="116"/>
        <v/>
      </c>
      <c r="AD100" s="123" t="str">
        <f t="shared" si="117"/>
        <v/>
      </c>
      <c r="AE100" s="123" t="str">
        <f t="shared" si="118"/>
        <v/>
      </c>
      <c r="AF100" s="123" t="str">
        <f t="shared" si="119"/>
        <v/>
      </c>
      <c r="AG100" s="123" t="str">
        <f t="shared" si="120"/>
        <v/>
      </c>
      <c r="AH100" s="123" t="str">
        <f t="shared" si="121"/>
        <v/>
      </c>
      <c r="AI100" s="123" t="str">
        <f t="shared" si="122"/>
        <v/>
      </c>
      <c r="AJ100" s="123" t="str">
        <f t="shared" si="123"/>
        <v/>
      </c>
      <c r="AK100" s="123"/>
      <c r="AL100" s="123"/>
      <c r="AM100" s="123" t="str">
        <f t="shared" si="129"/>
        <v/>
      </c>
      <c r="AN100" s="123" t="str">
        <f t="shared" si="130"/>
        <v/>
      </c>
      <c r="AO100" s="123" t="str">
        <f t="shared" si="131"/>
        <v/>
      </c>
      <c r="AP100" s="123" t="str">
        <f t="shared" si="132"/>
        <v/>
      </c>
      <c r="AQ100" s="123" t="str">
        <f t="shared" si="133"/>
        <v/>
      </c>
      <c r="AR100" s="123" t="str">
        <f t="shared" si="134"/>
        <v/>
      </c>
      <c r="AS100" s="123" t="str">
        <f t="shared" si="135"/>
        <v/>
      </c>
      <c r="AT100" s="123" t="str">
        <f t="shared" si="136"/>
        <v/>
      </c>
      <c r="AU100" s="123" t="str">
        <f t="shared" si="137"/>
        <v/>
      </c>
      <c r="AV100" s="123" t="str">
        <f t="shared" si="138"/>
        <v/>
      </c>
      <c r="AW100" s="123" t="str">
        <f t="shared" si="139"/>
        <v/>
      </c>
      <c r="AX100" s="123"/>
      <c r="AY100" s="123"/>
      <c r="AZ100" s="123" t="str">
        <f t="shared" si="140"/>
        <v/>
      </c>
      <c r="BA100" s="123" t="str">
        <f t="shared" si="141"/>
        <v/>
      </c>
      <c r="BB100" s="123" t="str">
        <f t="shared" si="142"/>
        <v/>
      </c>
      <c r="BC100" s="123" t="str">
        <f t="shared" si="143"/>
        <v/>
      </c>
      <c r="BD100" s="123" t="str">
        <f t="shared" si="144"/>
        <v/>
      </c>
      <c r="BE100" s="123" t="str">
        <f t="shared" si="145"/>
        <v/>
      </c>
      <c r="BF100" s="123" t="str">
        <f t="shared" si="146"/>
        <v/>
      </c>
      <c r="BG100" s="123" t="str">
        <f t="shared" si="147"/>
        <v/>
      </c>
      <c r="BH100" s="123" t="str">
        <f t="shared" si="148"/>
        <v/>
      </c>
      <c r="BI100" s="123" t="str">
        <f t="shared" si="149"/>
        <v/>
      </c>
      <c r="BJ100" s="123" t="str">
        <f t="shared" si="150"/>
        <v/>
      </c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</row>
    <row r="101" spans="1:82" ht="15.75" customHeight="1">
      <c r="B101" s="117" t="str">
        <f t="shared" si="151"/>
        <v/>
      </c>
      <c r="C101" s="117" t="str">
        <f t="shared" si="152"/>
        <v/>
      </c>
      <c r="D101" s="123" t="str">
        <f t="shared" si="126"/>
        <v/>
      </c>
      <c r="E101" s="123" t="str">
        <f t="shared" si="127"/>
        <v/>
      </c>
      <c r="F101" s="123" t="str">
        <f t="shared" si="128"/>
        <v/>
      </c>
      <c r="G101" s="123" t="str">
        <f>IFERROR(12*INDEX(D_Prem_Table[Monthly_premium], MATCH($B101&amp;";"&amp;adv.gender&amp;";"&amp;adv.smoker&amp;";"&amp;"人壽保", D_Prem_Table[Lookup key], 0)) * adv.SA * INDEX(S_Currency[rate], MATCH(adv.currency, S_Currency[currency], 0)), "")</f>
        <v/>
      </c>
      <c r="H101" s="123">
        <f>IF(AND($C101&lt;=adv.payment_period, $C101&lt;=84), adv.premium * INDEX(S_Currency[rate], MATCH(adv.currency, S_Currency[currency], 0)), 0)</f>
        <v>0</v>
      </c>
      <c r="I101" s="123" t="str">
        <f t="shared" si="124"/>
        <v/>
      </c>
      <c r="J101" s="123" t="str">
        <f t="shared" si="3"/>
        <v/>
      </c>
      <c r="K101" s="123">
        <f t="shared" si="57"/>
        <v>-490566.04646400007</v>
      </c>
      <c r="L101" s="123"/>
      <c r="M101" s="158" t="str">
        <f>IFERROR(INDEX(進階!$C$143:$C$156, MATCH(INDEX(S_PolicyYear[attained_age_or_policy_year], MATCH(C101, S_PolicyYear[policy_year], 0)), 進階!$B$143:$B$156, 0)), "not available")</f>
        <v>not available</v>
      </c>
      <c r="N101" s="123"/>
      <c r="O101" s="123"/>
      <c r="P101" s="123" t="str">
        <f t="shared" si="125"/>
        <v/>
      </c>
      <c r="Q101" s="123" t="str">
        <f t="shared" si="104"/>
        <v/>
      </c>
      <c r="R101" s="123" t="str">
        <f t="shared" si="105"/>
        <v/>
      </c>
      <c r="S101" s="123" t="str">
        <f t="shared" si="106"/>
        <v/>
      </c>
      <c r="T101" s="123" t="str">
        <f t="shared" si="107"/>
        <v/>
      </c>
      <c r="U101" s="123" t="str">
        <f t="shared" si="108"/>
        <v/>
      </c>
      <c r="V101" s="123" t="str">
        <f t="shared" si="109"/>
        <v/>
      </c>
      <c r="W101" s="123" t="str">
        <f t="shared" si="110"/>
        <v/>
      </c>
      <c r="X101" s="123" t="str">
        <f t="shared" si="111"/>
        <v/>
      </c>
      <c r="Y101" s="123" t="str">
        <f t="shared" si="112"/>
        <v/>
      </c>
      <c r="Z101" s="123" t="str">
        <f t="shared" si="113"/>
        <v/>
      </c>
      <c r="AA101" s="123" t="str">
        <f t="shared" si="114"/>
        <v/>
      </c>
      <c r="AB101" s="123" t="str">
        <f t="shared" si="115"/>
        <v/>
      </c>
      <c r="AC101" s="123" t="str">
        <f t="shared" si="116"/>
        <v/>
      </c>
      <c r="AD101" s="123" t="str">
        <f t="shared" si="117"/>
        <v/>
      </c>
      <c r="AE101" s="123" t="str">
        <f t="shared" si="118"/>
        <v/>
      </c>
      <c r="AF101" s="123" t="str">
        <f t="shared" si="119"/>
        <v/>
      </c>
      <c r="AG101" s="123" t="str">
        <f t="shared" si="120"/>
        <v/>
      </c>
      <c r="AH101" s="123" t="str">
        <f t="shared" si="121"/>
        <v/>
      </c>
      <c r="AI101" s="123" t="str">
        <f t="shared" si="122"/>
        <v/>
      </c>
      <c r="AJ101" s="123" t="str">
        <f t="shared" si="123"/>
        <v/>
      </c>
      <c r="AK101" s="123"/>
      <c r="AL101" s="123"/>
      <c r="AM101" s="123" t="str">
        <f t="shared" si="129"/>
        <v/>
      </c>
      <c r="AN101" s="123" t="str">
        <f t="shared" si="130"/>
        <v/>
      </c>
      <c r="AO101" s="123" t="str">
        <f t="shared" si="131"/>
        <v/>
      </c>
      <c r="AP101" s="123" t="str">
        <f t="shared" si="132"/>
        <v/>
      </c>
      <c r="AQ101" s="123" t="str">
        <f t="shared" si="133"/>
        <v/>
      </c>
      <c r="AR101" s="123" t="str">
        <f t="shared" si="134"/>
        <v/>
      </c>
      <c r="AS101" s="123" t="str">
        <f t="shared" si="135"/>
        <v/>
      </c>
      <c r="AT101" s="123" t="str">
        <f t="shared" si="136"/>
        <v/>
      </c>
      <c r="AU101" s="123" t="str">
        <f t="shared" si="137"/>
        <v/>
      </c>
      <c r="AV101" s="123" t="str">
        <f t="shared" si="138"/>
        <v/>
      </c>
      <c r="AW101" s="123" t="str">
        <f t="shared" si="139"/>
        <v/>
      </c>
      <c r="AX101" s="123"/>
      <c r="AY101" s="123"/>
      <c r="AZ101" s="123" t="str">
        <f t="shared" si="140"/>
        <v/>
      </c>
      <c r="BA101" s="123" t="str">
        <f t="shared" si="141"/>
        <v/>
      </c>
      <c r="BB101" s="123" t="str">
        <f t="shared" si="142"/>
        <v/>
      </c>
      <c r="BC101" s="123" t="str">
        <f t="shared" si="143"/>
        <v/>
      </c>
      <c r="BD101" s="123" t="str">
        <f t="shared" si="144"/>
        <v/>
      </c>
      <c r="BE101" s="123" t="str">
        <f t="shared" si="145"/>
        <v/>
      </c>
      <c r="BF101" s="123" t="str">
        <f t="shared" si="146"/>
        <v/>
      </c>
      <c r="BG101" s="123" t="str">
        <f t="shared" si="147"/>
        <v/>
      </c>
      <c r="BH101" s="123" t="str">
        <f t="shared" si="148"/>
        <v/>
      </c>
      <c r="BI101" s="123" t="str">
        <f t="shared" si="149"/>
        <v/>
      </c>
      <c r="BJ101" s="123" t="str">
        <f t="shared" si="150"/>
        <v/>
      </c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</row>
    <row r="102" spans="1:82" ht="15.75" customHeight="1">
      <c r="B102" s="117" t="str">
        <f t="shared" si="151"/>
        <v/>
      </c>
      <c r="C102" s="117" t="str">
        <f t="shared" si="152"/>
        <v/>
      </c>
      <c r="D102" s="123" t="str">
        <f t="shared" si="126"/>
        <v/>
      </c>
      <c r="E102" s="123" t="str">
        <f t="shared" si="127"/>
        <v/>
      </c>
      <c r="F102" s="123" t="str">
        <f t="shared" si="128"/>
        <v/>
      </c>
      <c r="G102" s="123" t="str">
        <f>IFERROR(12*INDEX(D_Prem_Table[Monthly_premium], MATCH($B102&amp;";"&amp;adv.gender&amp;";"&amp;adv.smoker&amp;";"&amp;"人壽保", D_Prem_Table[Lookup key], 0)) * adv.SA * INDEX(S_Currency[rate], MATCH(adv.currency, S_Currency[currency], 0)), "")</f>
        <v/>
      </c>
      <c r="H102" s="123">
        <f>IF(AND($C102&lt;=adv.payment_period, $C102&lt;=84), adv.premium * INDEX(S_Currency[rate], MATCH(adv.currency, S_Currency[currency], 0)), 0)</f>
        <v>0</v>
      </c>
      <c r="I102" s="123" t="str">
        <f t="shared" si="124"/>
        <v/>
      </c>
      <c r="J102" s="123" t="str">
        <f t="shared" si="3"/>
        <v/>
      </c>
      <c r="K102" s="123">
        <f t="shared" si="57"/>
        <v>-490566.04646400007</v>
      </c>
      <c r="L102" s="123"/>
      <c r="M102" s="158" t="str">
        <f>IFERROR(INDEX(進階!$C$143:$C$156, MATCH(INDEX(S_PolicyYear[attained_age_or_policy_year], MATCH(C102, S_PolicyYear[policy_year], 0)), 進階!$B$143:$B$156, 0)), "not available")</f>
        <v>not available</v>
      </c>
      <c r="N102" s="123"/>
      <c r="O102" s="123"/>
      <c r="P102" s="123" t="str">
        <f t="shared" si="125"/>
        <v/>
      </c>
      <c r="Q102" s="123" t="str">
        <f t="shared" si="104"/>
        <v/>
      </c>
      <c r="R102" s="123" t="str">
        <f t="shared" si="105"/>
        <v/>
      </c>
      <c r="S102" s="123" t="str">
        <f t="shared" si="106"/>
        <v/>
      </c>
      <c r="T102" s="123" t="str">
        <f t="shared" si="107"/>
        <v/>
      </c>
      <c r="U102" s="123" t="str">
        <f t="shared" si="108"/>
        <v/>
      </c>
      <c r="V102" s="123" t="str">
        <f t="shared" si="109"/>
        <v/>
      </c>
      <c r="W102" s="123" t="str">
        <f t="shared" si="110"/>
        <v/>
      </c>
      <c r="X102" s="123" t="str">
        <f t="shared" si="111"/>
        <v/>
      </c>
      <c r="Y102" s="123" t="str">
        <f t="shared" si="112"/>
        <v/>
      </c>
      <c r="Z102" s="123" t="str">
        <f t="shared" si="113"/>
        <v/>
      </c>
      <c r="AA102" s="123" t="str">
        <f t="shared" si="114"/>
        <v/>
      </c>
      <c r="AB102" s="123" t="str">
        <f t="shared" si="115"/>
        <v/>
      </c>
      <c r="AC102" s="123" t="str">
        <f t="shared" si="116"/>
        <v/>
      </c>
      <c r="AD102" s="123" t="str">
        <f t="shared" si="117"/>
        <v/>
      </c>
      <c r="AE102" s="123" t="str">
        <f t="shared" si="118"/>
        <v/>
      </c>
      <c r="AF102" s="123" t="str">
        <f t="shared" si="119"/>
        <v/>
      </c>
      <c r="AG102" s="123" t="str">
        <f t="shared" si="120"/>
        <v/>
      </c>
      <c r="AH102" s="123" t="str">
        <f t="shared" si="121"/>
        <v/>
      </c>
      <c r="AI102" s="123" t="str">
        <f t="shared" si="122"/>
        <v/>
      </c>
      <c r="AJ102" s="123" t="str">
        <f t="shared" si="123"/>
        <v/>
      </c>
      <c r="AK102" s="123"/>
      <c r="AL102" s="123"/>
      <c r="AM102" s="123" t="str">
        <f t="shared" si="129"/>
        <v/>
      </c>
      <c r="AN102" s="123" t="str">
        <f t="shared" si="130"/>
        <v/>
      </c>
      <c r="AO102" s="123" t="str">
        <f t="shared" si="131"/>
        <v/>
      </c>
      <c r="AP102" s="123" t="str">
        <f t="shared" si="132"/>
        <v/>
      </c>
      <c r="AQ102" s="123" t="str">
        <f t="shared" si="133"/>
        <v/>
      </c>
      <c r="AR102" s="123" t="str">
        <f t="shared" si="134"/>
        <v/>
      </c>
      <c r="AS102" s="123" t="str">
        <f t="shared" si="135"/>
        <v/>
      </c>
      <c r="AT102" s="123" t="str">
        <f t="shared" si="136"/>
        <v/>
      </c>
      <c r="AU102" s="123" t="str">
        <f t="shared" si="137"/>
        <v/>
      </c>
      <c r="AV102" s="123" t="str">
        <f t="shared" si="138"/>
        <v/>
      </c>
      <c r="AW102" s="123" t="str">
        <f t="shared" si="139"/>
        <v/>
      </c>
      <c r="AX102" s="123"/>
      <c r="AY102" s="123"/>
      <c r="AZ102" s="123" t="str">
        <f t="shared" si="140"/>
        <v/>
      </c>
      <c r="BA102" s="123" t="str">
        <f t="shared" si="141"/>
        <v/>
      </c>
      <c r="BB102" s="123" t="str">
        <f t="shared" si="142"/>
        <v/>
      </c>
      <c r="BC102" s="123" t="str">
        <f t="shared" si="143"/>
        <v/>
      </c>
      <c r="BD102" s="123" t="str">
        <f t="shared" si="144"/>
        <v/>
      </c>
      <c r="BE102" s="123" t="str">
        <f t="shared" si="145"/>
        <v/>
      </c>
      <c r="BF102" s="123" t="str">
        <f t="shared" si="146"/>
        <v/>
      </c>
      <c r="BG102" s="123" t="str">
        <f t="shared" si="147"/>
        <v/>
      </c>
      <c r="BH102" s="123" t="str">
        <f t="shared" si="148"/>
        <v/>
      </c>
      <c r="BI102" s="123" t="str">
        <f t="shared" si="149"/>
        <v/>
      </c>
      <c r="BJ102" s="123" t="str">
        <f t="shared" si="150"/>
        <v/>
      </c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</row>
    <row r="103" spans="1:82" ht="15.75" customHeight="1">
      <c r="A103" s="126"/>
      <c r="B103" s="117" t="str">
        <f t="shared" si="151"/>
        <v/>
      </c>
      <c r="C103" s="117" t="str">
        <f t="shared" si="152"/>
        <v/>
      </c>
      <c r="D103" s="123" t="str">
        <f t="shared" si="126"/>
        <v/>
      </c>
      <c r="E103" s="123" t="str">
        <f t="shared" si="127"/>
        <v/>
      </c>
      <c r="F103" s="123" t="str">
        <f t="shared" si="128"/>
        <v/>
      </c>
      <c r="G103" s="123" t="str">
        <f>IFERROR(12*INDEX(D_Prem_Table[Monthly_premium], MATCH($B103&amp;";"&amp;adv.gender&amp;";"&amp;adv.smoker&amp;";"&amp;"人壽保", D_Prem_Table[Lookup key], 0)) * adv.SA * INDEX(S_Currency[rate], MATCH(adv.currency, S_Currency[currency], 0)), "")</f>
        <v/>
      </c>
      <c r="H103" s="123">
        <f>IF(AND($C103&lt;=adv.payment_period, $C103&lt;=84), adv.premium * INDEX(S_Currency[rate], MATCH(adv.currency, S_Currency[currency], 0)), 0)</f>
        <v>0</v>
      </c>
      <c r="I103" s="123" t="str">
        <f t="shared" si="124"/>
        <v/>
      </c>
      <c r="J103" s="123" t="str">
        <f t="shared" si="3"/>
        <v/>
      </c>
      <c r="K103" s="123">
        <f t="shared" si="57"/>
        <v>-490566.04646400007</v>
      </c>
      <c r="L103" s="123"/>
      <c r="M103" s="158" t="str">
        <f>IFERROR(INDEX(進階!$C$143:$C$156, MATCH(INDEX(S_PolicyYear[attained_age_or_policy_year], MATCH(C103, S_PolicyYear[policy_year], 0)), 進階!$B$143:$B$156, 0)), "not available")</f>
        <v>not available</v>
      </c>
      <c r="N103" s="123"/>
      <c r="O103" s="123"/>
      <c r="P103" s="123" t="str">
        <f t="shared" si="125"/>
        <v/>
      </c>
      <c r="Q103" s="123" t="str">
        <f t="shared" si="104"/>
        <v/>
      </c>
      <c r="R103" s="123" t="str">
        <f t="shared" si="105"/>
        <v/>
      </c>
      <c r="S103" s="123" t="str">
        <f t="shared" si="106"/>
        <v/>
      </c>
      <c r="T103" s="123" t="str">
        <f t="shared" si="107"/>
        <v/>
      </c>
      <c r="U103" s="123" t="str">
        <f t="shared" si="108"/>
        <v/>
      </c>
      <c r="V103" s="123" t="str">
        <f t="shared" si="109"/>
        <v/>
      </c>
      <c r="W103" s="123" t="str">
        <f t="shared" si="110"/>
        <v/>
      </c>
      <c r="X103" s="123" t="str">
        <f t="shared" si="111"/>
        <v/>
      </c>
      <c r="Y103" s="123" t="str">
        <f t="shared" si="112"/>
        <v/>
      </c>
      <c r="Z103" s="123" t="str">
        <f t="shared" si="113"/>
        <v/>
      </c>
      <c r="AA103" s="123" t="str">
        <f t="shared" si="114"/>
        <v/>
      </c>
      <c r="AB103" s="123" t="str">
        <f t="shared" si="115"/>
        <v/>
      </c>
      <c r="AC103" s="123" t="str">
        <f t="shared" si="116"/>
        <v/>
      </c>
      <c r="AD103" s="123" t="str">
        <f t="shared" si="117"/>
        <v/>
      </c>
      <c r="AE103" s="123" t="str">
        <f t="shared" si="118"/>
        <v/>
      </c>
      <c r="AF103" s="123" t="str">
        <f t="shared" si="119"/>
        <v/>
      </c>
      <c r="AG103" s="123" t="str">
        <f t="shared" si="120"/>
        <v/>
      </c>
      <c r="AH103" s="123" t="str">
        <f t="shared" si="121"/>
        <v/>
      </c>
      <c r="AI103" s="123" t="str">
        <f t="shared" si="122"/>
        <v/>
      </c>
      <c r="AJ103" s="123" t="str">
        <f t="shared" si="123"/>
        <v/>
      </c>
      <c r="AK103" s="123"/>
      <c r="AL103" s="123"/>
      <c r="AM103" s="123" t="str">
        <f t="shared" si="129"/>
        <v/>
      </c>
      <c r="AN103" s="123" t="str">
        <f t="shared" si="130"/>
        <v/>
      </c>
      <c r="AO103" s="123" t="str">
        <f t="shared" si="131"/>
        <v/>
      </c>
      <c r="AP103" s="123" t="str">
        <f t="shared" si="132"/>
        <v/>
      </c>
      <c r="AQ103" s="123" t="str">
        <f t="shared" si="133"/>
        <v/>
      </c>
      <c r="AR103" s="123" t="str">
        <f t="shared" si="134"/>
        <v/>
      </c>
      <c r="AS103" s="123" t="str">
        <f t="shared" si="135"/>
        <v/>
      </c>
      <c r="AT103" s="123" t="str">
        <f t="shared" si="136"/>
        <v/>
      </c>
      <c r="AU103" s="123" t="str">
        <f t="shared" si="137"/>
        <v/>
      </c>
      <c r="AV103" s="123" t="str">
        <f t="shared" si="138"/>
        <v/>
      </c>
      <c r="AW103" s="123" t="str">
        <f t="shared" si="139"/>
        <v/>
      </c>
      <c r="AX103" s="123"/>
      <c r="AY103" s="123"/>
      <c r="AZ103" s="123" t="str">
        <f t="shared" si="140"/>
        <v/>
      </c>
      <c r="BA103" s="123" t="str">
        <f t="shared" si="141"/>
        <v/>
      </c>
      <c r="BB103" s="123" t="str">
        <f t="shared" si="142"/>
        <v/>
      </c>
      <c r="BC103" s="123" t="str">
        <f t="shared" si="143"/>
        <v/>
      </c>
      <c r="BD103" s="123" t="str">
        <f t="shared" si="144"/>
        <v/>
      </c>
      <c r="BE103" s="123" t="str">
        <f t="shared" si="145"/>
        <v/>
      </c>
      <c r="BF103" s="123" t="str">
        <f t="shared" si="146"/>
        <v/>
      </c>
      <c r="BG103" s="123" t="str">
        <f t="shared" si="147"/>
        <v/>
      </c>
      <c r="BH103" s="123" t="str">
        <f t="shared" si="148"/>
        <v/>
      </c>
      <c r="BI103" s="123" t="str">
        <f t="shared" si="149"/>
        <v/>
      </c>
      <c r="BJ103" s="123" t="str">
        <f t="shared" si="150"/>
        <v/>
      </c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</row>
    <row r="104" spans="1:82" ht="15.75" customHeight="1">
      <c r="B104" s="117"/>
      <c r="C104" s="117"/>
      <c r="D104" s="123"/>
      <c r="E104" s="123"/>
      <c r="F104" s="123"/>
      <c r="I104" s="123"/>
      <c r="J104" s="123"/>
      <c r="K104" s="123"/>
      <c r="L104" s="123"/>
      <c r="M104" s="123"/>
      <c r="N104" s="123"/>
      <c r="O104" s="123"/>
      <c r="P104" s="123">
        <f>INDEX(P$8:P$103, MATCH(adv.policy_year, $C$8:$C$103, 0))
- INDEX($M$8:$M$103, MATCH(adv.policy_year, $C$8:$C$103, 0))</f>
        <v>-494646.27264000004</v>
      </c>
      <c r="Q104" s="123">
        <f>INDEX(Q$8:Q$103, MATCH(adv.policy_year, $C$8:$C$103, 0))
- INDEX($M$8:$M$103, MATCH(adv.policy_year, $C$8:$C$103, 0))</f>
        <v>-399244.51403125143</v>
      </c>
      <c r="R104" s="123">
        <f>INDEX(R$8:R$103, MATCH(adv.policy_year, $C$8:$C$103, 0))
- INDEX($M$8:$M$103, MATCH(adv.policy_year, $C$8:$C$103, 0))</f>
        <v>-275217.51984700374</v>
      </c>
      <c r="S104" s="123">
        <f>INDEX(S$8:S$103, MATCH(adv.policy_year, $C$8:$C$103, 0))
- INDEX($M$8:$M$103, MATCH(adv.policy_year, $C$8:$C$103, 0))</f>
        <v>-113874.93182412139</v>
      </c>
      <c r="T104" s="123">
        <f>INDEX(T$8:T$103, MATCH(adv.policy_year, $C$8:$C$103, 0))
- INDEX($M$8:$M$103, MATCH(adv.policy_year, $C$8:$C$103, 0))</f>
        <v>96136.673877360183</v>
      </c>
      <c r="U104" s="123">
        <f>INDEX(U$8:U$103, MATCH(adv.policy_year, $C$8:$C$103, 0))
- INDEX($M$8:$M$103, MATCH(adv.policy_year, $C$8:$C$103, 0))</f>
        <v>369647.06163678225</v>
      </c>
      <c r="V104" s="123">
        <f>INDEX(V$8:V$103, MATCH(adv.policy_year, $C$8:$C$103, 0))
- INDEX($M$8:$M$103, MATCH(adv.policy_year, $C$8:$C$103, 0))</f>
        <v>726020.43414321146</v>
      </c>
      <c r="W104" s="123">
        <f>INDEX(W$8:W$103, MATCH(adv.policy_year, $C$8:$C$103, 0))
- INDEX($M$8:$M$103, MATCH(adv.policy_year, $C$8:$C$103, 0))</f>
        <v>1190530.4163690147</v>
      </c>
      <c r="X104" s="123">
        <f>INDEX(X$8:X$103, MATCH(adv.policy_year, $C$8:$C$103, 0))
- INDEX($M$8:$M$103, MATCH(adv.policy_year, $C$8:$C$103, 0))</f>
        <v>1796144.6073699684</v>
      </c>
      <c r="Y104" s="123">
        <f>INDEX(Y$8:Y$103, MATCH(adv.policy_year, $C$8:$C$103, 0))
- INDEX($M$8:$M$103, MATCH(adv.policy_year, $C$8:$C$103, 0))</f>
        <v>2585837.7079515383</v>
      </c>
      <c r="Z104" s="123">
        <f>INDEX(Z$8:Z$103, MATCH(adv.policy_year, $C$8:$C$103, 0))
- INDEX($M$8:$M$103, MATCH(adv.policy_year, $C$8:$C$103, 0))</f>
        <v>3615585.7904615635</v>
      </c>
      <c r="AA104" s="123">
        <f>INDEX(AA$8:AA$103, MATCH(adv.policy_year, $C$8:$C$103, 0))
- INDEX($M$8:$M$103, MATCH(adv.policy_year, $C$8:$C$103, 0))</f>
        <v>4958236.9814868681</v>
      </c>
      <c r="AB104" s="123">
        <f>INDEX(AB$8:AB$103, MATCH(adv.policy_year, $C$8:$C$103, 0))
- INDEX($M$8:$M$103, MATCH(adv.policy_year, $C$8:$C$103, 0))</f>
        <v>6708508.0805293871</v>
      </c>
      <c r="AC104" s="123">
        <f>INDEX(AC$8:AC$103, MATCH(adv.policy_year, $C$8:$C$103, 0))
- INDEX($M$8:$M$103, MATCH(adv.policy_year, $C$8:$C$103, 0))</f>
        <v>8989425.4450022075</v>
      </c>
      <c r="AD104" s="123">
        <f>INDEX(AD$8:AD$103, MATCH(adv.policy_year, $C$8:$C$103, 0))
- INDEX($M$8:$M$103, MATCH(adv.policy_year, $C$8:$C$103, 0))</f>
        <v>11960615.593376588</v>
      </c>
      <c r="AE104" s="123">
        <f>INDEX(AE$8:AE$103, MATCH(adv.policy_year, $C$8:$C$103, 0))
- INDEX($M$8:$M$103, MATCH(adv.policy_year, $C$8:$C$103, 0))</f>
        <v>15828961.105532013</v>
      </c>
      <c r="AF104" s="123">
        <f>INDEX(AF$8:AF$103, MATCH(adv.policy_year, $C$8:$C$103, 0))
- INDEX($M$8:$M$103, MATCH(adv.policy_year, $C$8:$C$103, 0))</f>
        <v>20862276.377506077</v>
      </c>
      <c r="AG104" s="123">
        <f>INDEX(AG$8:AG$103, MATCH(adv.policy_year, $C$8:$C$103, 0))
- INDEX($M$8:$M$103, MATCH(adv.policy_year, $C$8:$C$103, 0))</f>
        <v>27406832.887437742</v>
      </c>
      <c r="AH104" s="123">
        <f>INDEX(AH$8:AH$103, MATCH(adv.policy_year, $C$8:$C$103, 0))
- INDEX($M$8:$M$103, MATCH(adv.policy_year, $C$8:$C$103, 0))</f>
        <v>35909783.879285984</v>
      </c>
      <c r="AI104" s="123">
        <f>INDEX(AI$8:AI$103, MATCH(adv.policy_year, $C$8:$C$103, 0))
- INDEX($M$8:$M$103, MATCH(adv.policy_year, $C$8:$C$103, 0))</f>
        <v>46947814.964799702</v>
      </c>
      <c r="AJ104" s="123">
        <f>INDEX(AJ$8:AJ$103, MATCH(adv.policy_year, $C$8:$C$103, 0))
- INDEX($M$8:$M$103, MATCH(adv.policy_year, $C$8:$C$103, 0))</f>
        <v>61263693.938468151</v>
      </c>
      <c r="AK104" s="123"/>
      <c r="AL104" s="123"/>
      <c r="AM104" s="123">
        <f>INDEX(AM$8:AM$103, MATCH(adv.policy_year, $C$8:$C$103, 0))
- INDEX($M$8:$M$103, MATCH(adv.policy_year, $C$8:$C$103, 0))</f>
        <v>-113874.93182412139</v>
      </c>
      <c r="AN104" s="123">
        <f>INDEX(AN$8:AN$103, MATCH(adv.policy_year, $C$8:$C$103, 0))
- INDEX($M$8:$M$103, MATCH(adv.policy_year, $C$8:$C$103, 0))</f>
        <v>-95278.27348138683</v>
      </c>
      <c r="AO104" s="123">
        <f>INDEX(AO$8:AO$103, MATCH(adv.policy_year, $C$8:$C$103, 0))
- INDEX($M$8:$M$103, MATCH(adv.policy_year, $C$8:$C$103, 0))</f>
        <v>-76184.730901251896</v>
      </c>
      <c r="AP104" s="123">
        <f>INDEX(AP$8:AP$103, MATCH(adv.policy_year, $C$8:$C$103, 0))
- INDEX($M$8:$M$103, MATCH(adv.policy_year, $C$8:$C$103, 0))</f>
        <v>-56580.915714432951</v>
      </c>
      <c r="AQ104" s="123">
        <f>INDEX(AQ$8:AQ$103, MATCH(adv.policy_year, $C$8:$C$103, 0))
- INDEX($M$8:$M$103, MATCH(adv.policy_year, $C$8:$C$103, 0))</f>
        <v>-36453.077124877018</v>
      </c>
      <c r="AR104" s="123">
        <f>INDEX(AR$8:AR$103, MATCH(adv.policy_year, $C$8:$C$103, 0))
- INDEX($M$8:$M$103, MATCH(adv.policy_year, $C$8:$C$103, 0))</f>
        <v>-15787.092139301007</v>
      </c>
      <c r="AS104" s="123">
        <f>INDEX(AS$8:AS$103, MATCH(adv.policy_year, $C$8:$C$103, 0))
- INDEX($M$8:$M$103, MATCH(adv.policy_year, $C$8:$C$103, 0))</f>
        <v>5431.5444636606844</v>
      </c>
      <c r="AT104" s="123">
        <f>INDEX(AT$8:AT$103, MATCH(adv.policy_year, $C$8:$C$103, 0))
- INDEX($M$8:$M$103, MATCH(adv.policy_year, $C$8:$C$103, 0))</f>
        <v>27217.730431376374</v>
      </c>
      <c r="AU104" s="123">
        <f>INDEX(AU$8:AU$103, MATCH(adv.policy_year, $C$8:$C$103, 0))
- INDEX($M$8:$M$103, MATCH(adv.policy_year, $C$8:$C$103, 0))</f>
        <v>49586.766609339626</v>
      </c>
      <c r="AV104" s="123">
        <f>INDEX(AV$8:AV$103, MATCH(adv.policy_year, $C$8:$C$103, 0))
- INDEX($M$8:$M$103, MATCH(adv.policy_year, $C$8:$C$103, 0))</f>
        <v>72554.367794505553</v>
      </c>
      <c r="AW104" s="123">
        <f>INDEX(AW$8:AW$103, MATCH(adv.policy_year, $C$8:$C$103, 0))
- INDEX($M$8:$M$103, MATCH(adv.policy_year, $C$8:$C$103, 0))</f>
        <v>96136.673877360183</v>
      </c>
      <c r="AX104" s="123"/>
      <c r="AY104" s="123"/>
      <c r="AZ104" s="123">
        <f>INDEX(AZ$8:AZ$103, MATCH(adv.policy_year, $C$8:$C$103, 0))
- INDEX($M$8:$M$103, MATCH(adv.policy_year, $C$8:$C$103, 0))</f>
        <v>-15787.092139301007</v>
      </c>
      <c r="BA104" s="123">
        <f>INDEX(BA$8:BA$103, MATCH(adv.policy_year, $C$8:$C$103, 0))
- INDEX($M$8:$M$103, MATCH(adv.policy_year, $C$8:$C$103, 0))</f>
        <v>-13690.340503836516</v>
      </c>
      <c r="BB104" s="123">
        <f>INDEX(BB$8:BB$103, MATCH(adv.policy_year, $C$8:$C$103, 0))
- INDEX($M$8:$M$103, MATCH(adv.policy_year, $C$8:$C$103, 0))</f>
        <v>-11588.047957472038</v>
      </c>
      <c r="BC104" s="123">
        <f>INDEX(BC$8:BC$103, MATCH(adv.policy_year, $C$8:$C$103, 0))
- INDEX($M$8:$M$103, MATCH(adv.policy_year, $C$8:$C$103, 0))</f>
        <v>-9480.1997423373396</v>
      </c>
      <c r="BD104" s="123">
        <f>INDEX(BD$8:BD$103, MATCH(adv.policy_year, $C$8:$C$103, 0))
- INDEX($M$8:$M$103, MATCH(adv.policy_year, $C$8:$C$103, 0))</f>
        <v>-7366.7810610918095</v>
      </c>
      <c r="BE104" s="123">
        <f>INDEX(BE$8:BE$103, MATCH(adv.policy_year, $C$8:$C$103, 0))
- INDEX($M$8:$M$103, MATCH(adv.policy_year, $C$8:$C$103, 0))</f>
        <v>-5247.7770768370247</v>
      </c>
      <c r="BF104" s="123">
        <f>INDEX(BF$8:BF$103, MATCH(adv.policy_year, $C$8:$C$103, 0))
- INDEX($M$8:$M$103, MATCH(adv.policy_year, $C$8:$C$103, 0))</f>
        <v>-3123.1729130080203</v>
      </c>
      <c r="BG104" s="123">
        <f>INDEX(BG$8:BG$103, MATCH(adv.policy_year, $C$8:$C$103, 0))
- INDEX($M$8:$M$103, MATCH(adv.policy_year, $C$8:$C$103, 0))</f>
        <v>-992.95365326409228</v>
      </c>
      <c r="BH104" s="123">
        <f>INDEX(BH$8:BH$103, MATCH(adv.policy_year, $C$8:$C$103, 0))
- INDEX($M$8:$M$103, MATCH(adv.policy_year, $C$8:$C$103, 0))</f>
        <v>1142.8956586107379</v>
      </c>
      <c r="BI104" s="123">
        <f>INDEX(BI$8:BI$103, MATCH(adv.policy_year, $C$8:$C$103, 0))
- INDEX($M$8:$M$103, MATCH(adv.policy_year, $C$8:$C$103, 0))</f>
        <v>3284.3900188211119</v>
      </c>
      <c r="BJ104" s="123">
        <f>INDEX(BJ$8:BJ$103, MATCH(adv.policy_year, $C$8:$C$103, 0))
- INDEX($M$8:$M$103, MATCH(adv.policy_year, $C$8:$C$103, 0))</f>
        <v>5431.5444636606844</v>
      </c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</row>
    <row r="105" spans="1:82" ht="15.75" customHeight="1">
      <c r="B105" s="117"/>
      <c r="C105" s="117"/>
      <c r="D105" s="123"/>
      <c r="E105" s="123"/>
      <c r="F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</row>
    <row r="106" spans="1:82" ht="15.75" customHeight="1">
      <c r="B106" s="117"/>
      <c r="C106" s="117"/>
      <c r="D106" s="123"/>
      <c r="E106" s="123"/>
      <c r="F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</row>
    <row r="107" spans="1:82" ht="15.75" customHeight="1">
      <c r="B107" s="117"/>
      <c r="C107" s="117"/>
      <c r="D107" s="123"/>
      <c r="E107" s="123"/>
      <c r="F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</row>
    <row r="108" spans="1:82" ht="15.75" customHeight="1">
      <c r="B108" s="117"/>
      <c r="C108" s="117"/>
      <c r="D108" s="123"/>
      <c r="E108" s="123"/>
      <c r="F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</row>
    <row r="109" spans="1:82" ht="15.75" customHeight="1">
      <c r="B109" s="117"/>
      <c r="C109" s="117"/>
      <c r="D109" s="123"/>
      <c r="E109" s="123"/>
      <c r="F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</row>
    <row r="110" spans="1:82" ht="15.75" customHeight="1">
      <c r="B110" s="117"/>
      <c r="C110" s="117"/>
      <c r="D110" s="123"/>
      <c r="E110" s="123"/>
      <c r="F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</row>
    <row r="111" spans="1:82" ht="15.75" customHeight="1">
      <c r="B111" s="117"/>
      <c r="C111" s="117"/>
      <c r="D111" s="123"/>
      <c r="E111" s="123"/>
      <c r="F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</row>
    <row r="112" spans="1:82" ht="15.75" customHeight="1">
      <c r="B112" s="117"/>
      <c r="C112" s="117"/>
      <c r="D112" s="123"/>
      <c r="E112" s="123"/>
      <c r="F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</row>
    <row r="113" spans="2:82" ht="15.75" customHeight="1">
      <c r="B113" s="117"/>
      <c r="C113" s="117"/>
      <c r="D113" s="123"/>
      <c r="E113" s="123"/>
      <c r="F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</row>
    <row r="114" spans="2:82" ht="15.75" customHeight="1">
      <c r="B114" s="117"/>
      <c r="C114" s="117"/>
      <c r="D114" s="123"/>
      <c r="E114" s="123"/>
      <c r="F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</row>
    <row r="115" spans="2:82" ht="15.75" customHeight="1">
      <c r="B115" s="117"/>
      <c r="C115" s="117"/>
      <c r="D115" s="123"/>
      <c r="E115" s="123"/>
      <c r="F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</row>
    <row r="116" spans="2:82" ht="15.75" customHeight="1">
      <c r="B116" s="117"/>
      <c r="C116" s="117"/>
      <c r="D116" s="123"/>
      <c r="E116" s="123"/>
      <c r="F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</row>
    <row r="117" spans="2:82" ht="15.75" customHeight="1">
      <c r="B117" s="117"/>
      <c r="C117" s="117"/>
      <c r="D117" s="123"/>
      <c r="E117" s="123"/>
      <c r="F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</row>
    <row r="118" spans="2:82" ht="15.75" customHeight="1">
      <c r="B118" s="117"/>
      <c r="C118" s="117"/>
      <c r="D118" s="123"/>
      <c r="E118" s="123"/>
      <c r="F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</row>
    <row r="119" spans="2:82" ht="15.75" customHeight="1">
      <c r="B119" s="117"/>
      <c r="C119" s="117"/>
      <c r="D119" s="123"/>
      <c r="E119" s="123"/>
      <c r="F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</row>
    <row r="120" spans="2:82" ht="15.75" customHeight="1">
      <c r="B120" s="117"/>
      <c r="C120" s="117"/>
      <c r="D120" s="123"/>
      <c r="E120" s="123"/>
      <c r="F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</row>
    <row r="121" spans="2:82" ht="15.75" customHeight="1">
      <c r="B121" s="117"/>
      <c r="C121" s="117"/>
      <c r="D121" s="123"/>
      <c r="E121" s="123"/>
      <c r="F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</row>
    <row r="122" spans="2:82" ht="15.75" customHeight="1">
      <c r="B122" s="117"/>
      <c r="C122" s="117"/>
      <c r="D122" s="123"/>
      <c r="E122" s="123"/>
      <c r="F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</row>
    <row r="123" spans="2:82" ht="15.75" customHeight="1">
      <c r="B123" s="117"/>
      <c r="C123" s="117"/>
      <c r="D123" s="123"/>
      <c r="E123" s="123"/>
      <c r="F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</row>
    <row r="124" spans="2:82" ht="15.75" customHeight="1">
      <c r="B124" s="117"/>
      <c r="C124" s="117"/>
      <c r="D124" s="123"/>
      <c r="E124" s="123"/>
      <c r="F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</row>
    <row r="125" spans="2:82" ht="15.75" customHeight="1">
      <c r="B125" s="117"/>
      <c r="C125" s="117"/>
      <c r="D125" s="123"/>
      <c r="E125" s="123"/>
      <c r="F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</row>
    <row r="126" spans="2:82" ht="15.75" customHeight="1">
      <c r="B126" s="117"/>
      <c r="C126" s="117"/>
      <c r="D126" s="123"/>
      <c r="E126" s="123"/>
      <c r="F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</row>
    <row r="127" spans="2:82" ht="15.75" customHeight="1">
      <c r="B127" s="117"/>
      <c r="C127" s="117"/>
      <c r="D127" s="123"/>
      <c r="E127" s="123"/>
      <c r="F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</row>
    <row r="128" spans="2:82" ht="15.75" customHeight="1">
      <c r="B128" s="117"/>
      <c r="D128" s="123"/>
      <c r="E128" s="123"/>
      <c r="F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</row>
    <row r="129" spans="2:82" ht="15.75" customHeight="1">
      <c r="B129" s="117"/>
      <c r="D129" s="123"/>
      <c r="E129" s="123"/>
      <c r="F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</row>
    <row r="130" spans="2:82" ht="15.75" customHeight="1">
      <c r="B130" s="117"/>
      <c r="D130" s="123"/>
      <c r="E130" s="123"/>
      <c r="F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</row>
    <row r="131" spans="2:82" ht="15.75" customHeight="1">
      <c r="B131" s="117"/>
      <c r="D131" s="123"/>
      <c r="E131" s="123"/>
      <c r="F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</row>
    <row r="132" spans="2:82" ht="15.75" customHeight="1">
      <c r="B132" s="117"/>
      <c r="D132" s="123"/>
      <c r="E132" s="123"/>
      <c r="F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</row>
    <row r="133" spans="2:82" ht="15.75" customHeight="1">
      <c r="B133" s="117"/>
      <c r="D133" s="123"/>
      <c r="E133" s="123"/>
      <c r="F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</row>
    <row r="134" spans="2:82" ht="15.75" customHeight="1">
      <c r="B134" s="117"/>
      <c r="D134" s="123"/>
      <c r="E134" s="123"/>
      <c r="F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</row>
    <row r="135" spans="2:82" ht="15.75" customHeight="1">
      <c r="B135" s="117"/>
      <c r="D135" s="123"/>
      <c r="E135" s="123"/>
      <c r="F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</row>
    <row r="136" spans="2:82" ht="15.75" customHeight="1">
      <c r="B136" s="117"/>
      <c r="D136" s="123"/>
      <c r="E136" s="123"/>
      <c r="F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</row>
    <row r="137" spans="2:82" ht="15.75" customHeight="1">
      <c r="B137" s="117"/>
      <c r="D137" s="123"/>
      <c r="E137" s="123"/>
      <c r="F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</row>
    <row r="138" spans="2:82" ht="15.75" customHeight="1">
      <c r="B138" s="117"/>
      <c r="D138" s="123"/>
      <c r="E138" s="123"/>
      <c r="F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</row>
    <row r="139" spans="2:82" ht="15.75" customHeight="1">
      <c r="B139" s="117"/>
      <c r="D139" s="123"/>
      <c r="E139" s="123"/>
      <c r="F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</row>
    <row r="140" spans="2:82" ht="15.75" customHeight="1">
      <c r="B140" s="117"/>
      <c r="D140" s="123"/>
      <c r="E140" s="123"/>
      <c r="F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</row>
    <row r="141" spans="2:82" ht="15.75" customHeight="1">
      <c r="B141" s="117"/>
      <c r="D141" s="123"/>
      <c r="E141" s="123"/>
      <c r="F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</row>
    <row r="142" spans="2:82" ht="15.75" customHeight="1">
      <c r="B142" s="117"/>
      <c r="D142" s="123"/>
      <c r="E142" s="123"/>
      <c r="F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</row>
    <row r="143" spans="2:82" ht="15.75" customHeight="1">
      <c r="B143" s="117"/>
      <c r="D143" s="123"/>
      <c r="E143" s="123"/>
      <c r="F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</row>
    <row r="144" spans="2:82" ht="15.75" customHeight="1">
      <c r="B144" s="117"/>
      <c r="D144" s="123"/>
      <c r="E144" s="123"/>
      <c r="F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</row>
    <row r="145" spans="2:82" ht="15.75" customHeight="1">
      <c r="B145" s="117"/>
      <c r="D145" s="123"/>
      <c r="E145" s="123"/>
      <c r="F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</row>
    <row r="146" spans="2:82" ht="15.75" customHeight="1">
      <c r="B146" s="117"/>
      <c r="D146" s="123"/>
      <c r="E146" s="123"/>
      <c r="F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</row>
    <row r="147" spans="2:82" ht="15.75" customHeight="1">
      <c r="B147" s="117"/>
      <c r="D147" s="123"/>
      <c r="E147" s="123"/>
      <c r="F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</row>
    <row r="148" spans="2:82" ht="15.75" customHeight="1">
      <c r="B148" s="117"/>
      <c r="D148" s="123"/>
      <c r="E148" s="123"/>
      <c r="F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</row>
    <row r="149" spans="2:82" ht="15.75" customHeight="1">
      <c r="B149" s="117"/>
      <c r="D149" s="123"/>
      <c r="E149" s="123"/>
      <c r="F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</row>
    <row r="150" spans="2:82" ht="15.75" customHeight="1">
      <c r="B150" s="117"/>
      <c r="D150" s="123"/>
      <c r="E150" s="123"/>
      <c r="F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</row>
    <row r="151" spans="2:82" ht="15.75" customHeight="1">
      <c r="B151" s="117"/>
      <c r="D151" s="123"/>
      <c r="E151" s="123"/>
      <c r="F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</row>
    <row r="152" spans="2:82" ht="15.75" customHeight="1">
      <c r="B152" s="117"/>
      <c r="D152" s="123"/>
      <c r="E152" s="123"/>
      <c r="F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</row>
    <row r="153" spans="2:82" ht="15.75" customHeight="1">
      <c r="B153" s="117"/>
      <c r="D153" s="123"/>
      <c r="E153" s="123"/>
      <c r="F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</row>
    <row r="154" spans="2:82" ht="15.75" customHeight="1">
      <c r="B154" s="117"/>
      <c r="D154" s="123"/>
      <c r="E154" s="123"/>
      <c r="F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</row>
    <row r="155" spans="2:82" ht="15.75" customHeight="1">
      <c r="B155" s="117"/>
      <c r="D155" s="123"/>
      <c r="E155" s="123"/>
      <c r="F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</row>
    <row r="156" spans="2:82" ht="15.75" customHeight="1">
      <c r="B156" s="117"/>
      <c r="D156" s="123"/>
      <c r="E156" s="123"/>
      <c r="F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</row>
    <row r="157" spans="2:82" ht="15.75" customHeight="1">
      <c r="B157" s="117"/>
      <c r="D157" s="123"/>
      <c r="E157" s="123"/>
      <c r="F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</row>
    <row r="158" spans="2:82" ht="15.75" customHeight="1">
      <c r="B158" s="117"/>
      <c r="D158" s="123"/>
      <c r="E158" s="123"/>
      <c r="F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</row>
    <row r="159" spans="2:82" ht="15.75" customHeight="1">
      <c r="B159" s="117"/>
      <c r="D159" s="123"/>
      <c r="E159" s="123"/>
      <c r="F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</row>
    <row r="160" spans="2:82" ht="15.75" customHeight="1">
      <c r="B160" s="117"/>
      <c r="D160" s="123"/>
      <c r="E160" s="123"/>
      <c r="F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</row>
    <row r="161" spans="2:82" ht="15.75" customHeight="1">
      <c r="B161" s="117"/>
      <c r="D161" s="123"/>
      <c r="E161" s="123"/>
      <c r="F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</row>
    <row r="162" spans="2:82" ht="15.75" customHeight="1">
      <c r="B162" s="117"/>
      <c r="D162" s="123"/>
      <c r="E162" s="123"/>
      <c r="F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</row>
    <row r="163" spans="2:82" ht="15.75" customHeight="1">
      <c r="B163" s="117"/>
      <c r="D163" s="123"/>
      <c r="E163" s="123"/>
      <c r="F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</row>
    <row r="164" spans="2:82" ht="15.75" customHeight="1">
      <c r="B164" s="117"/>
      <c r="D164" s="123"/>
      <c r="E164" s="123"/>
      <c r="F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</row>
    <row r="165" spans="2:82" ht="15.75" customHeight="1">
      <c r="B165" s="117"/>
      <c r="D165" s="123"/>
      <c r="E165" s="123"/>
      <c r="F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</row>
    <row r="166" spans="2:82" ht="15.75" customHeight="1">
      <c r="B166" s="117"/>
      <c r="D166" s="123"/>
      <c r="E166" s="123"/>
      <c r="F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</row>
    <row r="167" spans="2:82" ht="15.75" customHeight="1">
      <c r="B167" s="117"/>
      <c r="D167" s="123"/>
      <c r="E167" s="123"/>
      <c r="F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</row>
    <row r="168" spans="2:82" ht="15.75" customHeight="1">
      <c r="B168" s="117"/>
      <c r="D168" s="123"/>
      <c r="E168" s="123"/>
      <c r="F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</row>
    <row r="169" spans="2:82" ht="15.75" customHeight="1">
      <c r="B169" s="117"/>
      <c r="D169" s="123"/>
      <c r="E169" s="123"/>
      <c r="F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</row>
    <row r="170" spans="2:82" ht="15.75" customHeight="1">
      <c r="B170" s="117"/>
      <c r="D170" s="123"/>
      <c r="E170" s="123"/>
      <c r="F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</row>
    <row r="171" spans="2:82" ht="15.75" customHeight="1">
      <c r="B171" s="117"/>
      <c r="D171" s="123"/>
      <c r="E171" s="123"/>
      <c r="F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</row>
    <row r="172" spans="2:82" ht="15.75" customHeight="1">
      <c r="B172" s="117"/>
      <c r="D172" s="123"/>
      <c r="E172" s="123"/>
      <c r="F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</row>
    <row r="173" spans="2:82" ht="15.75" customHeight="1">
      <c r="B173" s="117"/>
      <c r="D173" s="123"/>
      <c r="E173" s="123"/>
      <c r="F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</row>
    <row r="174" spans="2:82" ht="15.75" customHeight="1">
      <c r="B174" s="117"/>
      <c r="D174" s="123"/>
      <c r="E174" s="123"/>
      <c r="F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</row>
    <row r="175" spans="2:82" ht="15.75" customHeight="1">
      <c r="B175" s="117"/>
      <c r="D175" s="123"/>
      <c r="E175" s="123"/>
      <c r="F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</row>
    <row r="176" spans="2:82" ht="15.75" customHeight="1">
      <c r="B176" s="117"/>
      <c r="D176" s="123"/>
      <c r="E176" s="123"/>
      <c r="F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</row>
    <row r="177" spans="2:82" ht="15.75" customHeight="1">
      <c r="B177" s="117"/>
      <c r="D177" s="123"/>
      <c r="E177" s="123"/>
      <c r="F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</row>
    <row r="178" spans="2:82" ht="15.75" customHeight="1">
      <c r="B178" s="117"/>
      <c r="D178" s="123"/>
      <c r="E178" s="123"/>
      <c r="F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</row>
    <row r="179" spans="2:82" ht="15.75" customHeight="1">
      <c r="B179" s="117"/>
      <c r="D179" s="123"/>
      <c r="E179" s="123"/>
      <c r="F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</row>
    <row r="180" spans="2:82" ht="15.75" customHeight="1">
      <c r="B180" s="117"/>
      <c r="D180" s="123"/>
      <c r="E180" s="123"/>
      <c r="F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</row>
    <row r="181" spans="2:82" ht="15.75" customHeight="1">
      <c r="B181" s="117"/>
      <c r="D181" s="123"/>
      <c r="E181" s="123"/>
      <c r="F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</row>
    <row r="182" spans="2:82" ht="15.75" customHeight="1">
      <c r="B182" s="117"/>
      <c r="D182" s="123"/>
      <c r="E182" s="123"/>
      <c r="F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</row>
    <row r="183" spans="2:82" ht="15.75" customHeight="1">
      <c r="B183" s="117"/>
      <c r="D183" s="123"/>
      <c r="F183" s="125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</row>
    <row r="184" spans="2:82" ht="15.75" customHeight="1">
      <c r="B184" s="117"/>
      <c r="D184" s="123"/>
      <c r="F184" s="125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</row>
    <row r="185" spans="2:82" ht="15.75" customHeight="1">
      <c r="B185" s="117"/>
      <c r="D185" s="123"/>
      <c r="F185" s="125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</row>
    <row r="186" spans="2:82" ht="15.75" customHeight="1">
      <c r="B186" s="117"/>
      <c r="D186" s="123"/>
      <c r="F186" s="125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</row>
    <row r="187" spans="2:82" ht="15.75" customHeight="1">
      <c r="B187" s="117"/>
      <c r="D187" s="123"/>
      <c r="F187" s="125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</row>
    <row r="188" spans="2:82" ht="15.75" customHeight="1">
      <c r="B188" s="117"/>
      <c r="D188" s="123"/>
      <c r="F188" s="125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</row>
    <row r="189" spans="2:82" ht="15.75" customHeight="1">
      <c r="B189" s="117"/>
      <c r="D189" s="123"/>
      <c r="F189" s="125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</row>
    <row r="190" spans="2:82" ht="15.75" customHeight="1">
      <c r="B190" s="117"/>
      <c r="D190" s="123"/>
      <c r="F190" s="125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</row>
    <row r="191" spans="2:82" ht="15.75" customHeight="1">
      <c r="B191" s="117"/>
      <c r="D191" s="123"/>
      <c r="F191" s="125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</row>
    <row r="192" spans="2:82" ht="15.75" customHeight="1">
      <c r="B192" s="117"/>
      <c r="D192" s="123"/>
      <c r="F192" s="125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</row>
    <row r="193" spans="2:82" ht="15.75" customHeight="1">
      <c r="B193" s="117"/>
      <c r="D193" s="123"/>
      <c r="F193" s="125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</row>
    <row r="194" spans="2:82" ht="15.75" customHeight="1">
      <c r="B194" s="117"/>
      <c r="D194" s="123"/>
      <c r="F194" s="125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</row>
    <row r="195" spans="2:82" ht="15.75" customHeight="1">
      <c r="B195" s="117"/>
      <c r="D195" s="123"/>
      <c r="F195" s="125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</row>
    <row r="196" spans="2:82" ht="15.75" customHeight="1">
      <c r="B196" s="117"/>
      <c r="D196" s="123"/>
      <c r="F196" s="125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</row>
    <row r="197" spans="2:82" ht="15.75" customHeight="1">
      <c r="B197" s="117"/>
      <c r="D197" s="123"/>
      <c r="F197" s="125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</row>
    <row r="198" spans="2:82" ht="15.75" customHeight="1">
      <c r="B198" s="117"/>
      <c r="D198" s="123"/>
      <c r="F198" s="125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</row>
    <row r="199" spans="2:82" ht="15.75" customHeight="1">
      <c r="B199" s="117"/>
      <c r="D199" s="123"/>
      <c r="F199" s="125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</row>
    <row r="200" spans="2:82" ht="15.75" customHeight="1">
      <c r="B200" s="117"/>
      <c r="D200" s="123"/>
      <c r="F200" s="125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</row>
    <row r="201" spans="2:82" ht="15.75" customHeight="1">
      <c r="B201" s="117"/>
      <c r="D201" s="123"/>
      <c r="F201" s="125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</row>
    <row r="202" spans="2:82" ht="15.75" customHeight="1">
      <c r="B202" s="117"/>
      <c r="D202" s="123"/>
      <c r="F202" s="125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</row>
    <row r="203" spans="2:82" ht="15.75" customHeight="1">
      <c r="B203" s="117"/>
      <c r="D203" s="123"/>
      <c r="F203" s="125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</row>
    <row r="204" spans="2:82" ht="15.75" customHeight="1">
      <c r="B204" s="117"/>
      <c r="D204" s="123"/>
      <c r="F204" s="125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</row>
    <row r="205" spans="2:82" ht="15.75" customHeight="1">
      <c r="B205" s="117"/>
      <c r="D205" s="123"/>
      <c r="F205" s="125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</row>
    <row r="206" spans="2:82" ht="15.75" customHeight="1">
      <c r="B206" s="117"/>
      <c r="D206" s="123"/>
      <c r="F206" s="125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</row>
    <row r="207" spans="2:82" ht="15.75" customHeight="1">
      <c r="B207" s="117"/>
      <c r="D207" s="123"/>
      <c r="F207" s="125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</row>
    <row r="208" spans="2:82" ht="15.75" customHeight="1">
      <c r="B208" s="117"/>
      <c r="D208" s="123"/>
      <c r="F208" s="125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</row>
    <row r="209" spans="2:82" ht="15.75" customHeight="1">
      <c r="B209" s="117"/>
      <c r="D209" s="123"/>
      <c r="F209" s="125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</row>
    <row r="210" spans="2:82" ht="15.75" customHeight="1">
      <c r="B210" s="117"/>
      <c r="D210" s="123"/>
      <c r="F210" s="125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</row>
    <row r="211" spans="2:82" ht="15.75" customHeight="1">
      <c r="B211" s="117"/>
      <c r="D211" s="123"/>
      <c r="F211" s="125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</row>
    <row r="212" spans="2:82" ht="15.75" customHeight="1">
      <c r="B212" s="117"/>
      <c r="D212" s="123"/>
      <c r="F212" s="125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</row>
    <row r="213" spans="2:82" ht="15.75" customHeight="1">
      <c r="B213" s="117"/>
      <c r="D213" s="123"/>
      <c r="F213" s="125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</row>
    <row r="214" spans="2:82" ht="15.75" customHeight="1">
      <c r="B214" s="117"/>
      <c r="D214" s="123"/>
      <c r="F214" s="125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</row>
    <row r="215" spans="2:82" ht="15.75" customHeight="1">
      <c r="B215" s="117"/>
      <c r="D215" s="123"/>
      <c r="F215" s="125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</row>
    <row r="216" spans="2:82" ht="15.75" customHeight="1">
      <c r="B216" s="117"/>
      <c r="D216" s="123"/>
      <c r="F216" s="125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</row>
    <row r="217" spans="2:82" ht="15.75" customHeight="1">
      <c r="B217" s="117"/>
      <c r="D217" s="123"/>
      <c r="F217" s="125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</row>
    <row r="218" spans="2:82" ht="15.75" customHeight="1">
      <c r="B218" s="117"/>
      <c r="D218" s="123"/>
      <c r="F218" s="125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</row>
    <row r="219" spans="2:82" ht="15.75" customHeight="1">
      <c r="B219" s="117"/>
      <c r="D219" s="123"/>
      <c r="F219" s="125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</row>
    <row r="220" spans="2:82" ht="15.75" customHeight="1">
      <c r="B220" s="117"/>
      <c r="D220" s="123"/>
      <c r="F220" s="125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</row>
    <row r="221" spans="2:82" ht="15.75" customHeight="1">
      <c r="B221" s="117"/>
      <c r="D221" s="123"/>
      <c r="F221" s="125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</row>
    <row r="222" spans="2:82" ht="15.75" customHeight="1">
      <c r="B222" s="117"/>
      <c r="D222" s="123"/>
      <c r="F222" s="125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</row>
    <row r="223" spans="2:82" ht="15.75" customHeight="1">
      <c r="B223" s="117"/>
      <c r="D223" s="123"/>
      <c r="F223" s="125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</row>
    <row r="224" spans="2:82" ht="15.75" customHeight="1">
      <c r="B224" s="117"/>
      <c r="D224" s="123"/>
      <c r="F224" s="125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</row>
    <row r="225" spans="2:82" ht="15.75" customHeight="1">
      <c r="B225" s="117"/>
      <c r="D225" s="123"/>
      <c r="F225" s="125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</row>
    <row r="226" spans="2:82" ht="15.75" customHeight="1">
      <c r="B226" s="117"/>
      <c r="D226" s="123"/>
      <c r="F226" s="125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</row>
    <row r="227" spans="2:82" ht="15.75" customHeight="1">
      <c r="B227" s="117"/>
      <c r="D227" s="123"/>
      <c r="F227" s="125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</row>
    <row r="228" spans="2:82" ht="15.75" customHeight="1">
      <c r="B228" s="117"/>
      <c r="D228" s="123"/>
      <c r="F228" s="125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</row>
    <row r="229" spans="2:82" ht="15.75" customHeight="1">
      <c r="B229" s="117"/>
      <c r="D229" s="123"/>
      <c r="F229" s="125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</row>
    <row r="230" spans="2:82" ht="15.75" customHeight="1">
      <c r="B230" s="117"/>
      <c r="D230" s="123"/>
      <c r="F230" s="125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</row>
    <row r="231" spans="2:82" ht="15.75" customHeight="1">
      <c r="B231" s="117"/>
      <c r="D231" s="123"/>
      <c r="F231" s="125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</row>
    <row r="232" spans="2:82" ht="15.75" customHeight="1">
      <c r="B232" s="117"/>
      <c r="D232" s="123"/>
      <c r="F232" s="125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</row>
    <row r="233" spans="2:82" ht="15.75" customHeight="1">
      <c r="B233" s="117"/>
      <c r="D233" s="123"/>
      <c r="F233" s="125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</row>
    <row r="234" spans="2:82" ht="15.75" customHeight="1">
      <c r="B234" s="117"/>
      <c r="D234" s="123"/>
      <c r="F234" s="125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</row>
    <row r="235" spans="2:82" ht="15.75" customHeight="1">
      <c r="B235" s="117"/>
      <c r="D235" s="123"/>
      <c r="F235" s="125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</row>
    <row r="236" spans="2:82" ht="15.75" customHeight="1">
      <c r="B236" s="117"/>
      <c r="D236" s="123"/>
      <c r="F236" s="125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</row>
    <row r="237" spans="2:82" ht="15.75" customHeight="1">
      <c r="B237" s="117"/>
      <c r="D237" s="123"/>
      <c r="F237" s="125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</row>
    <row r="238" spans="2:82" ht="15.75" customHeight="1">
      <c r="B238" s="117"/>
      <c r="D238" s="123"/>
      <c r="F238" s="125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</row>
    <row r="239" spans="2:82" ht="15.75" customHeight="1">
      <c r="B239" s="117"/>
      <c r="D239" s="123"/>
      <c r="F239" s="125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</row>
    <row r="240" spans="2:82" ht="15.75" customHeight="1">
      <c r="B240" s="117"/>
      <c r="D240" s="123"/>
      <c r="F240" s="125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</row>
    <row r="241" spans="2:82" ht="15.75" customHeight="1">
      <c r="B241" s="117"/>
      <c r="D241" s="123"/>
      <c r="F241" s="125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</row>
    <row r="242" spans="2:82" ht="15.75" customHeight="1">
      <c r="B242" s="117"/>
      <c r="D242" s="123"/>
      <c r="F242" s="125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</row>
    <row r="243" spans="2:82" ht="15.75" customHeight="1">
      <c r="B243" s="117"/>
      <c r="D243" s="123"/>
      <c r="F243" s="125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</row>
    <row r="244" spans="2:82" ht="15.75" customHeight="1">
      <c r="B244" s="117"/>
      <c r="D244" s="123"/>
      <c r="F244" s="125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</row>
    <row r="245" spans="2:82" ht="15.75" customHeight="1">
      <c r="B245" s="117"/>
      <c r="D245" s="123"/>
      <c r="F245" s="125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</row>
    <row r="246" spans="2:82" ht="15.75" customHeight="1">
      <c r="B246" s="117"/>
      <c r="D246" s="123"/>
      <c r="F246" s="125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</row>
    <row r="247" spans="2:82" ht="15.75" customHeight="1">
      <c r="B247" s="117"/>
      <c r="D247" s="123"/>
      <c r="F247" s="125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</row>
    <row r="248" spans="2:82" ht="15.75" customHeight="1">
      <c r="B248" s="117"/>
      <c r="D248" s="123"/>
      <c r="F248" s="125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</row>
    <row r="249" spans="2:82" ht="15.75" customHeight="1">
      <c r="B249" s="117"/>
      <c r="D249" s="123"/>
      <c r="F249" s="125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</row>
    <row r="250" spans="2:82" ht="15.75" customHeight="1">
      <c r="B250" s="117"/>
      <c r="D250" s="123"/>
      <c r="F250" s="125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</row>
    <row r="251" spans="2:82" ht="15.75" customHeight="1">
      <c r="B251" s="117"/>
      <c r="D251" s="123"/>
      <c r="F251" s="125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</row>
    <row r="252" spans="2:82" ht="15.75" customHeight="1">
      <c r="B252" s="117"/>
      <c r="D252" s="123"/>
      <c r="F252" s="125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</row>
    <row r="253" spans="2:82" ht="15.75" customHeight="1">
      <c r="B253" s="117"/>
      <c r="D253" s="123"/>
      <c r="F253" s="125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</row>
    <row r="254" spans="2:82" ht="15.75" customHeight="1">
      <c r="B254" s="117"/>
      <c r="D254" s="123"/>
      <c r="F254" s="125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</row>
    <row r="255" spans="2:82" ht="15.75" customHeight="1">
      <c r="B255" s="117"/>
      <c r="D255" s="123"/>
      <c r="F255" s="125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</row>
    <row r="256" spans="2:82" ht="15.75" customHeight="1">
      <c r="B256" s="117"/>
      <c r="D256" s="123"/>
      <c r="F256" s="125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</row>
    <row r="257" spans="2:82" ht="15.75" customHeight="1">
      <c r="B257" s="117"/>
      <c r="D257" s="123"/>
      <c r="F257" s="125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</row>
    <row r="258" spans="2:82" ht="15.75" customHeight="1">
      <c r="B258" s="117"/>
      <c r="D258" s="123"/>
      <c r="F258" s="125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</row>
    <row r="259" spans="2:82" ht="15.75" customHeight="1">
      <c r="B259" s="117"/>
      <c r="D259" s="123"/>
      <c r="F259" s="125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</row>
    <row r="260" spans="2:82" ht="15.75" customHeight="1">
      <c r="B260" s="117"/>
      <c r="D260" s="123"/>
      <c r="F260" s="125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</row>
    <row r="261" spans="2:82" ht="15.75" customHeight="1">
      <c r="B261" s="117"/>
      <c r="D261" s="123"/>
      <c r="F261" s="125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</row>
    <row r="262" spans="2:82" ht="15.75" customHeight="1">
      <c r="B262" s="117"/>
      <c r="D262" s="123"/>
      <c r="F262" s="125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</row>
    <row r="263" spans="2:82" ht="15.75" customHeight="1">
      <c r="B263" s="117"/>
      <c r="D263" s="123"/>
      <c r="F263" s="125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</row>
    <row r="264" spans="2:82" ht="15.75" customHeight="1">
      <c r="B264" s="117"/>
      <c r="D264" s="123"/>
      <c r="F264" s="125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</row>
    <row r="265" spans="2:82" ht="15.75" customHeight="1">
      <c r="B265" s="117"/>
      <c r="D265" s="123"/>
      <c r="F265" s="125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</row>
    <row r="266" spans="2:82" ht="15.75" customHeight="1">
      <c r="B266" s="117"/>
      <c r="D266" s="123"/>
      <c r="F266" s="125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</row>
    <row r="267" spans="2:82" ht="15.75" customHeight="1">
      <c r="B267" s="117"/>
      <c r="D267" s="123"/>
      <c r="F267" s="125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</row>
    <row r="268" spans="2:82" ht="15.75" customHeight="1">
      <c r="B268" s="117"/>
      <c r="D268" s="123"/>
      <c r="F268" s="125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</row>
    <row r="269" spans="2:82" ht="15.75" customHeight="1">
      <c r="B269" s="117"/>
      <c r="D269" s="123"/>
      <c r="F269" s="125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</row>
    <row r="270" spans="2:82" ht="15.75" customHeight="1">
      <c r="B270" s="117"/>
      <c r="D270" s="123"/>
      <c r="F270" s="125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</row>
    <row r="271" spans="2:82" ht="15.75" customHeight="1">
      <c r="B271" s="117"/>
      <c r="D271" s="123"/>
      <c r="F271" s="125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</row>
    <row r="272" spans="2:82" ht="15.75" customHeight="1">
      <c r="B272" s="117"/>
      <c r="D272" s="123"/>
      <c r="F272" s="125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</row>
    <row r="273" spans="2:82" ht="15.75" customHeight="1">
      <c r="B273" s="117"/>
      <c r="D273" s="123"/>
      <c r="F273" s="125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</row>
    <row r="274" spans="2:82" ht="15.75" customHeight="1">
      <c r="B274" s="117"/>
      <c r="D274" s="123"/>
      <c r="F274" s="125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</row>
    <row r="275" spans="2:82" ht="15.75" customHeight="1">
      <c r="B275" s="117"/>
      <c r="D275" s="123"/>
      <c r="F275" s="125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</row>
    <row r="276" spans="2:82" ht="15.75" customHeight="1">
      <c r="B276" s="117"/>
      <c r="D276" s="123"/>
      <c r="F276" s="125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</row>
    <row r="277" spans="2:82" ht="15.75" customHeight="1">
      <c r="B277" s="117"/>
      <c r="D277" s="123"/>
      <c r="F277" s="125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</row>
    <row r="278" spans="2:82" ht="15.75" customHeight="1">
      <c r="B278" s="117"/>
      <c r="D278" s="123"/>
      <c r="F278" s="125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</row>
    <row r="279" spans="2:82" ht="15.75" customHeight="1">
      <c r="B279" s="117"/>
      <c r="D279" s="123"/>
      <c r="F279" s="125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</row>
    <row r="280" spans="2:82" ht="15.75" customHeight="1">
      <c r="B280" s="117"/>
      <c r="D280" s="123"/>
      <c r="F280" s="125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</row>
    <row r="281" spans="2:82" ht="15.75" customHeight="1">
      <c r="B281" s="117"/>
      <c r="D281" s="123"/>
      <c r="F281" s="125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</row>
    <row r="282" spans="2:82" ht="15.75" customHeight="1">
      <c r="B282" s="117"/>
      <c r="D282" s="123"/>
      <c r="F282" s="125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</row>
    <row r="283" spans="2:82" ht="15.75" customHeight="1">
      <c r="B283" s="117"/>
      <c r="D283" s="123"/>
      <c r="F283" s="125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</row>
    <row r="284" spans="2:82" ht="15.75" customHeight="1">
      <c r="B284" s="117"/>
      <c r="D284" s="123"/>
      <c r="F284" s="125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</row>
    <row r="285" spans="2:82" ht="15.75" customHeight="1">
      <c r="B285" s="117"/>
      <c r="D285" s="123"/>
      <c r="F285" s="125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</row>
    <row r="286" spans="2:82" ht="15.75" customHeight="1">
      <c r="B286" s="117"/>
      <c r="D286" s="123"/>
      <c r="F286" s="125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</row>
    <row r="287" spans="2:82" ht="15.75" customHeight="1">
      <c r="B287" s="117"/>
      <c r="D287" s="123"/>
      <c r="F287" s="125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</row>
    <row r="288" spans="2:82" ht="15.75" customHeight="1">
      <c r="B288" s="117"/>
      <c r="D288" s="123"/>
      <c r="F288" s="125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</row>
    <row r="289" spans="2:82" ht="15.75" customHeight="1">
      <c r="B289" s="117"/>
      <c r="D289" s="123"/>
      <c r="F289" s="125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</row>
    <row r="290" spans="2:82" ht="15.75" customHeight="1">
      <c r="B290" s="117"/>
      <c r="D290" s="123"/>
      <c r="F290" s="125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</row>
    <row r="291" spans="2:82" ht="15.75" customHeight="1">
      <c r="B291" s="117"/>
      <c r="D291" s="123"/>
      <c r="F291" s="125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</row>
    <row r="292" spans="2:82" ht="15.75" customHeight="1">
      <c r="B292" s="117"/>
      <c r="D292" s="123"/>
      <c r="F292" s="125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</row>
    <row r="293" spans="2:82" ht="15.75" customHeight="1">
      <c r="B293" s="117"/>
      <c r="D293" s="123"/>
      <c r="F293" s="125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</row>
    <row r="294" spans="2:82" ht="15.75" customHeight="1">
      <c r="B294" s="117"/>
      <c r="D294" s="123"/>
      <c r="F294" s="125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</row>
    <row r="295" spans="2:82" ht="15.75" customHeight="1">
      <c r="B295" s="117"/>
      <c r="D295" s="123"/>
      <c r="F295" s="125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</row>
    <row r="296" spans="2:82" ht="15.75" customHeight="1">
      <c r="B296" s="117"/>
      <c r="D296" s="123"/>
      <c r="F296" s="125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</row>
    <row r="297" spans="2:82" ht="15.75" customHeight="1">
      <c r="B297" s="117"/>
      <c r="D297" s="123"/>
      <c r="F297" s="125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</row>
    <row r="298" spans="2:82" ht="15.75" customHeight="1">
      <c r="B298" s="117"/>
      <c r="D298" s="123"/>
      <c r="F298" s="125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</row>
    <row r="299" spans="2:82" ht="15.75" customHeight="1">
      <c r="B299" s="117"/>
      <c r="D299" s="123"/>
      <c r="F299" s="125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</row>
    <row r="300" spans="2:82" ht="15.75" customHeight="1">
      <c r="B300" s="117"/>
      <c r="D300" s="123"/>
      <c r="F300" s="125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</row>
    <row r="301" spans="2:82" ht="15.75" customHeight="1">
      <c r="B301" s="117"/>
      <c r="D301" s="123"/>
      <c r="F301" s="125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</row>
    <row r="302" spans="2:82" ht="15.75" customHeight="1">
      <c r="B302" s="117"/>
      <c r="D302" s="123"/>
      <c r="F302" s="125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</row>
    <row r="303" spans="2:82" ht="15.75" customHeight="1">
      <c r="B303" s="117"/>
      <c r="D303" s="123"/>
      <c r="F303" s="125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</row>
    <row r="304" spans="2:82" ht="15.75" customHeight="1">
      <c r="B304" s="117"/>
      <c r="D304" s="123"/>
      <c r="F304" s="125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</row>
    <row r="305" spans="2:82" ht="15.75" customHeight="1">
      <c r="B305" s="117"/>
      <c r="D305" s="123"/>
      <c r="F305" s="125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</row>
    <row r="306" spans="2:82" ht="15.75" customHeight="1">
      <c r="B306" s="117"/>
      <c r="D306" s="123"/>
      <c r="F306" s="125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</row>
    <row r="307" spans="2:82" ht="15.75" customHeight="1">
      <c r="B307" s="117"/>
      <c r="D307" s="123"/>
      <c r="F307" s="125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</row>
    <row r="308" spans="2:82" ht="15.75" customHeight="1">
      <c r="B308" s="117"/>
      <c r="D308" s="123"/>
      <c r="F308" s="125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</row>
    <row r="309" spans="2:82" ht="15.75" customHeight="1">
      <c r="B309" s="117"/>
      <c r="D309" s="123"/>
      <c r="F309" s="125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</row>
    <row r="310" spans="2:82" ht="15.75" customHeight="1">
      <c r="B310" s="117"/>
      <c r="D310" s="123"/>
      <c r="F310" s="125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</row>
    <row r="311" spans="2:82" ht="15.75" customHeight="1">
      <c r="B311" s="117"/>
      <c r="D311" s="123"/>
      <c r="F311" s="125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</row>
    <row r="312" spans="2:82" ht="15.75" customHeight="1">
      <c r="B312" s="117"/>
      <c r="D312" s="123"/>
      <c r="F312" s="125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</row>
    <row r="313" spans="2:82" ht="15.75" customHeight="1">
      <c r="B313" s="117"/>
      <c r="D313" s="123"/>
      <c r="F313" s="125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</row>
    <row r="314" spans="2:82" ht="15.75" customHeight="1">
      <c r="B314" s="117"/>
      <c r="D314" s="123"/>
      <c r="F314" s="125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</row>
    <row r="315" spans="2:82" ht="15.75" customHeight="1">
      <c r="B315" s="117"/>
      <c r="D315" s="123"/>
      <c r="F315" s="125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</row>
    <row r="316" spans="2:82" ht="15.75" customHeight="1">
      <c r="B316" s="117"/>
      <c r="D316" s="123"/>
      <c r="F316" s="125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</row>
    <row r="317" spans="2:82" ht="15.75" customHeight="1">
      <c r="B317" s="117"/>
      <c r="D317" s="123"/>
      <c r="F317" s="125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</row>
    <row r="318" spans="2:82" ht="15.75" customHeight="1">
      <c r="B318" s="117"/>
      <c r="D318" s="123"/>
      <c r="F318" s="125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</row>
    <row r="319" spans="2:82" ht="15.75" customHeight="1">
      <c r="B319" s="117"/>
      <c r="D319" s="123"/>
      <c r="F319" s="125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</row>
    <row r="320" spans="2:82" ht="15.75" customHeight="1">
      <c r="B320" s="117"/>
      <c r="D320" s="123"/>
      <c r="F320" s="125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</row>
    <row r="321" spans="2:82" ht="15.75" customHeight="1">
      <c r="B321" s="117"/>
      <c r="D321" s="123"/>
      <c r="F321" s="125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</row>
    <row r="322" spans="2:82" ht="15.75" customHeight="1">
      <c r="B322" s="117"/>
      <c r="D322" s="123"/>
      <c r="F322" s="125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</row>
    <row r="323" spans="2:82" ht="15.75" customHeight="1">
      <c r="B323" s="117"/>
      <c r="D323" s="123"/>
      <c r="F323" s="125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</row>
    <row r="324" spans="2:82" ht="15.75" customHeight="1">
      <c r="B324" s="117"/>
      <c r="D324" s="123"/>
      <c r="F324" s="125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</row>
    <row r="325" spans="2:82" ht="15.75" customHeight="1">
      <c r="B325" s="117"/>
      <c r="D325" s="123"/>
      <c r="F325" s="125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</row>
    <row r="326" spans="2:82" ht="15.75" customHeight="1">
      <c r="B326" s="117"/>
      <c r="D326" s="123"/>
      <c r="F326" s="125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</row>
    <row r="327" spans="2:82" ht="15.75" customHeight="1">
      <c r="B327" s="117"/>
      <c r="D327" s="123"/>
      <c r="F327" s="125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</row>
    <row r="328" spans="2:82" ht="15.75" customHeight="1">
      <c r="B328" s="117"/>
      <c r="D328" s="123"/>
      <c r="F328" s="125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</row>
    <row r="329" spans="2:82" ht="15.75" customHeight="1">
      <c r="B329" s="117"/>
      <c r="D329" s="123"/>
      <c r="F329" s="125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</row>
    <row r="330" spans="2:82" ht="15.75" customHeight="1">
      <c r="B330" s="117"/>
      <c r="D330" s="123"/>
      <c r="F330" s="125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</row>
    <row r="331" spans="2:82" ht="15.75" customHeight="1">
      <c r="B331" s="117"/>
      <c r="D331" s="123"/>
      <c r="F331" s="125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</row>
    <row r="332" spans="2:82" ht="15.75" customHeight="1">
      <c r="B332" s="117"/>
      <c r="D332" s="123"/>
      <c r="F332" s="125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</row>
    <row r="333" spans="2:82" ht="15.75" customHeight="1">
      <c r="B333" s="117"/>
      <c r="D333" s="123"/>
      <c r="F333" s="125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</row>
    <row r="334" spans="2:82" ht="15.75" customHeight="1">
      <c r="B334" s="117"/>
      <c r="D334" s="123"/>
      <c r="F334" s="125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</row>
    <row r="335" spans="2:82" ht="15.75" customHeight="1">
      <c r="B335" s="117"/>
      <c r="D335" s="123"/>
      <c r="F335" s="125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</row>
    <row r="336" spans="2:82" ht="15.75" customHeight="1">
      <c r="B336" s="117"/>
      <c r="D336" s="123"/>
      <c r="F336" s="125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</row>
    <row r="337" spans="2:82" ht="15.75" customHeight="1">
      <c r="B337" s="117"/>
      <c r="D337" s="123"/>
      <c r="F337" s="125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</row>
    <row r="338" spans="2:82" ht="15.75" customHeight="1">
      <c r="B338" s="117"/>
      <c r="D338" s="123"/>
      <c r="F338" s="125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</row>
    <row r="339" spans="2:82" ht="15.75" customHeight="1">
      <c r="B339" s="117"/>
      <c r="D339" s="123"/>
      <c r="F339" s="125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</row>
    <row r="340" spans="2:82" ht="15.75" customHeight="1">
      <c r="B340" s="117"/>
      <c r="D340" s="123"/>
      <c r="F340" s="125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</row>
    <row r="341" spans="2:82" ht="15.75" customHeight="1">
      <c r="B341" s="117"/>
      <c r="D341" s="123"/>
      <c r="F341" s="125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</row>
    <row r="342" spans="2:82" ht="15.75" customHeight="1">
      <c r="B342" s="117"/>
      <c r="D342" s="123"/>
      <c r="F342" s="125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</row>
    <row r="343" spans="2:82" ht="15.75" customHeight="1">
      <c r="B343" s="117"/>
      <c r="D343" s="123"/>
      <c r="F343" s="125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</row>
    <row r="344" spans="2:82" ht="15.75" customHeight="1">
      <c r="B344" s="117"/>
      <c r="D344" s="123"/>
      <c r="F344" s="125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</row>
    <row r="345" spans="2:82" ht="15.75" customHeight="1">
      <c r="B345" s="117"/>
      <c r="D345" s="123"/>
      <c r="F345" s="125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</row>
    <row r="346" spans="2:82" ht="15.75" customHeight="1">
      <c r="B346" s="117"/>
      <c r="D346" s="123"/>
      <c r="F346" s="125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</row>
    <row r="347" spans="2:82" ht="15.75" customHeight="1">
      <c r="B347" s="117"/>
      <c r="D347" s="123"/>
      <c r="F347" s="125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</row>
    <row r="348" spans="2:82" ht="15.75" customHeight="1">
      <c r="B348" s="117"/>
      <c r="D348" s="123"/>
      <c r="F348" s="125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</row>
    <row r="349" spans="2:82" ht="15.75" customHeight="1">
      <c r="B349" s="117"/>
      <c r="D349" s="123"/>
      <c r="F349" s="125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</row>
    <row r="350" spans="2:82" ht="15.75" customHeight="1">
      <c r="B350" s="117"/>
      <c r="D350" s="123"/>
      <c r="F350" s="125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</row>
    <row r="351" spans="2:82" ht="15.75" customHeight="1">
      <c r="B351" s="117"/>
      <c r="D351" s="123"/>
      <c r="F351" s="125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</row>
    <row r="352" spans="2:82" ht="15.75" customHeight="1">
      <c r="B352" s="117"/>
      <c r="D352" s="123"/>
      <c r="F352" s="125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</row>
    <row r="353" spans="2:82" ht="15.75" customHeight="1">
      <c r="B353" s="117"/>
      <c r="D353" s="123"/>
      <c r="F353" s="125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</row>
    <row r="354" spans="2:82" ht="15.75" customHeight="1">
      <c r="B354" s="117"/>
      <c r="D354" s="123"/>
      <c r="F354" s="125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</row>
    <row r="355" spans="2:82" ht="15.75" customHeight="1">
      <c r="B355" s="117"/>
      <c r="D355" s="123"/>
      <c r="F355" s="125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</row>
    <row r="356" spans="2:82" ht="15.75" customHeight="1">
      <c r="B356" s="117"/>
      <c r="D356" s="123"/>
      <c r="F356" s="125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</row>
    <row r="357" spans="2:82" ht="15.75" customHeight="1">
      <c r="B357" s="117"/>
      <c r="D357" s="123"/>
      <c r="F357" s="125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</row>
    <row r="358" spans="2:82" ht="15.75" customHeight="1">
      <c r="B358" s="117"/>
      <c r="D358" s="123"/>
      <c r="F358" s="125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</row>
    <row r="359" spans="2:82" ht="15.75" customHeight="1">
      <c r="B359" s="117"/>
      <c r="D359" s="123"/>
      <c r="F359" s="125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</row>
    <row r="360" spans="2:82" ht="15.75" customHeight="1">
      <c r="B360" s="117"/>
      <c r="D360" s="123"/>
      <c r="F360" s="125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</row>
    <row r="361" spans="2:82" ht="15.75" customHeight="1">
      <c r="B361" s="117"/>
      <c r="D361" s="123"/>
      <c r="F361" s="125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</row>
    <row r="362" spans="2:82" ht="15.75" customHeight="1">
      <c r="B362" s="117"/>
      <c r="D362" s="123"/>
      <c r="F362" s="125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</row>
    <row r="363" spans="2:82" ht="15.75" customHeight="1">
      <c r="B363" s="117"/>
      <c r="D363" s="123"/>
      <c r="F363" s="125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</row>
    <row r="364" spans="2:82" ht="15.75" customHeight="1">
      <c r="B364" s="117"/>
      <c r="D364" s="123"/>
      <c r="F364" s="125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</row>
    <row r="365" spans="2:82" ht="15.75" customHeight="1">
      <c r="B365" s="117"/>
      <c r="D365" s="123"/>
      <c r="F365" s="125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</row>
    <row r="366" spans="2:82" ht="15.75" customHeight="1">
      <c r="B366" s="117"/>
      <c r="D366" s="123"/>
      <c r="F366" s="125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</row>
    <row r="367" spans="2:82" ht="15.75" customHeight="1">
      <c r="B367" s="117"/>
      <c r="D367" s="123"/>
      <c r="F367" s="125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</row>
    <row r="368" spans="2:82" ht="15.75" customHeight="1">
      <c r="B368" s="117"/>
      <c r="D368" s="123"/>
      <c r="F368" s="125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</row>
    <row r="369" spans="2:82" ht="15.75" customHeight="1">
      <c r="B369" s="117"/>
      <c r="D369" s="123"/>
      <c r="F369" s="125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</row>
    <row r="370" spans="2:82" ht="15.75" customHeight="1">
      <c r="B370" s="117"/>
      <c r="D370" s="123"/>
      <c r="F370" s="125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</row>
    <row r="371" spans="2:82" ht="15.75" customHeight="1">
      <c r="B371" s="117"/>
      <c r="D371" s="123"/>
      <c r="F371" s="125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</row>
    <row r="372" spans="2:82" ht="15.75" customHeight="1">
      <c r="B372" s="117"/>
      <c r="D372" s="123"/>
      <c r="F372" s="125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</row>
    <row r="373" spans="2:82" ht="15.75" customHeight="1">
      <c r="B373" s="117"/>
      <c r="D373" s="123"/>
      <c r="F373" s="125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</row>
    <row r="374" spans="2:82" ht="15.75" customHeight="1">
      <c r="B374" s="117"/>
      <c r="D374" s="123"/>
      <c r="F374" s="125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</row>
    <row r="375" spans="2:82" ht="15.75" customHeight="1">
      <c r="B375" s="117"/>
      <c r="D375" s="123"/>
      <c r="F375" s="125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</row>
    <row r="376" spans="2:82" ht="15.75" customHeight="1">
      <c r="B376" s="117"/>
      <c r="D376" s="123"/>
      <c r="F376" s="125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</row>
    <row r="377" spans="2:82" ht="15.75" customHeight="1">
      <c r="B377" s="117"/>
      <c r="D377" s="123"/>
      <c r="F377" s="125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</row>
    <row r="378" spans="2:82" ht="15.75" customHeight="1">
      <c r="B378" s="117"/>
      <c r="D378" s="123"/>
      <c r="F378" s="125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</row>
    <row r="379" spans="2:82" ht="15.75" customHeight="1">
      <c r="B379" s="117"/>
      <c r="D379" s="123"/>
      <c r="F379" s="125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</row>
    <row r="380" spans="2:82" ht="15.75" customHeight="1">
      <c r="B380" s="117"/>
      <c r="D380" s="123"/>
      <c r="F380" s="125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</row>
    <row r="381" spans="2:82" ht="15.75" customHeight="1">
      <c r="B381" s="117"/>
      <c r="D381" s="123"/>
      <c r="F381" s="125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</row>
    <row r="382" spans="2:82" ht="15.75" customHeight="1">
      <c r="B382" s="117"/>
      <c r="D382" s="123"/>
      <c r="F382" s="125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</row>
    <row r="383" spans="2:82" ht="15.75" customHeight="1">
      <c r="B383" s="117"/>
      <c r="D383" s="123"/>
      <c r="F383" s="125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</row>
    <row r="384" spans="2:82" ht="15.75" customHeight="1">
      <c r="B384" s="117"/>
      <c r="D384" s="123"/>
      <c r="F384" s="125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</row>
    <row r="385" spans="2:82" ht="15.75" customHeight="1">
      <c r="B385" s="117"/>
      <c r="D385" s="123"/>
      <c r="F385" s="125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</row>
    <row r="386" spans="2:82" ht="15.75" customHeight="1">
      <c r="B386" s="117"/>
      <c r="D386" s="123"/>
      <c r="F386" s="125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</row>
    <row r="387" spans="2:82" ht="15.75" customHeight="1">
      <c r="B387" s="117"/>
      <c r="D387" s="123"/>
      <c r="F387" s="125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</row>
    <row r="388" spans="2:82" ht="15.75" customHeight="1">
      <c r="B388" s="117"/>
      <c r="D388" s="123"/>
      <c r="F388" s="125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</row>
    <row r="389" spans="2:82" ht="15.75" customHeight="1">
      <c r="B389" s="117"/>
      <c r="D389" s="123"/>
      <c r="F389" s="125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</row>
    <row r="390" spans="2:82" ht="15.75" customHeight="1">
      <c r="B390" s="117"/>
      <c r="D390" s="123"/>
      <c r="F390" s="125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</row>
    <row r="391" spans="2:82" ht="15.75" customHeight="1">
      <c r="B391" s="117"/>
      <c r="D391" s="123"/>
      <c r="F391" s="125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</row>
    <row r="392" spans="2:82" ht="15.75" customHeight="1">
      <c r="B392" s="117"/>
      <c r="D392" s="123"/>
      <c r="F392" s="125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</row>
    <row r="393" spans="2:82" ht="15.75" customHeight="1">
      <c r="B393" s="117"/>
      <c r="D393" s="123"/>
      <c r="F393" s="125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</row>
    <row r="394" spans="2:82" ht="15.75" customHeight="1">
      <c r="B394" s="117"/>
      <c r="D394" s="123"/>
      <c r="F394" s="125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</row>
    <row r="395" spans="2:82" ht="15.75" customHeight="1">
      <c r="B395" s="117"/>
      <c r="D395" s="123"/>
      <c r="F395" s="125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</row>
    <row r="396" spans="2:82" ht="15.75" customHeight="1">
      <c r="B396" s="117"/>
      <c r="D396" s="123"/>
      <c r="F396" s="125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</row>
    <row r="397" spans="2:82" ht="15.75" customHeight="1">
      <c r="B397" s="117"/>
      <c r="D397" s="123"/>
      <c r="F397" s="125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</row>
    <row r="398" spans="2:82" ht="15.75" customHeight="1">
      <c r="B398" s="117"/>
      <c r="D398" s="123"/>
      <c r="F398" s="125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</row>
    <row r="399" spans="2:82" ht="15.75" customHeight="1">
      <c r="B399" s="117"/>
      <c r="D399" s="123"/>
      <c r="F399" s="125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</row>
    <row r="400" spans="2:82" ht="15.75" customHeight="1">
      <c r="B400" s="117"/>
      <c r="D400" s="123"/>
      <c r="F400" s="125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</row>
    <row r="401" spans="2:82" ht="15.75" customHeight="1">
      <c r="B401" s="117"/>
      <c r="D401" s="123"/>
      <c r="F401" s="125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</row>
    <row r="402" spans="2:82" ht="15.75" customHeight="1">
      <c r="B402" s="117"/>
      <c r="D402" s="123"/>
      <c r="F402" s="125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</row>
    <row r="403" spans="2:82" ht="15.75" customHeight="1">
      <c r="B403" s="117"/>
      <c r="D403" s="123"/>
      <c r="F403" s="125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</row>
    <row r="404" spans="2:82" ht="15.75" customHeight="1">
      <c r="B404" s="117"/>
      <c r="D404" s="123"/>
      <c r="F404" s="125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</row>
    <row r="405" spans="2:82" ht="15.75" customHeight="1">
      <c r="B405" s="117"/>
      <c r="D405" s="123"/>
      <c r="F405" s="125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</row>
    <row r="406" spans="2:82" ht="15.75" customHeight="1">
      <c r="B406" s="117"/>
      <c r="D406" s="123"/>
      <c r="F406" s="125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</row>
    <row r="407" spans="2:82" ht="15.75" customHeight="1">
      <c r="B407" s="117"/>
      <c r="D407" s="123"/>
      <c r="F407" s="125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</row>
    <row r="408" spans="2:82" ht="15.75" customHeight="1">
      <c r="B408" s="117"/>
      <c r="D408" s="123"/>
      <c r="F408" s="125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</row>
    <row r="409" spans="2:82" ht="15.75" customHeight="1">
      <c r="B409" s="117"/>
      <c r="D409" s="123"/>
      <c r="F409" s="125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</row>
    <row r="410" spans="2:82" ht="15.75" customHeight="1">
      <c r="B410" s="117"/>
      <c r="D410" s="123"/>
      <c r="F410" s="125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</row>
    <row r="411" spans="2:82" ht="15.75" customHeight="1">
      <c r="B411" s="117"/>
      <c r="D411" s="123"/>
      <c r="F411" s="125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</row>
    <row r="412" spans="2:82" ht="15.75" customHeight="1">
      <c r="B412" s="117"/>
      <c r="D412" s="123"/>
      <c r="F412" s="125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</row>
    <row r="413" spans="2:82" ht="15.75" customHeight="1">
      <c r="B413" s="117"/>
      <c r="D413" s="123"/>
      <c r="F413" s="125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</row>
    <row r="414" spans="2:82" ht="15.75" customHeight="1">
      <c r="B414" s="117"/>
      <c r="D414" s="123"/>
      <c r="F414" s="125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</row>
    <row r="415" spans="2:82" ht="15.75" customHeight="1">
      <c r="B415" s="117"/>
      <c r="D415" s="123"/>
      <c r="F415" s="125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</row>
    <row r="416" spans="2:82" ht="15.75" customHeight="1">
      <c r="B416" s="117"/>
      <c r="D416" s="123"/>
      <c r="F416" s="125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</row>
    <row r="417" spans="2:82" ht="15.75" customHeight="1">
      <c r="B417" s="117"/>
      <c r="D417" s="123"/>
      <c r="F417" s="125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</row>
    <row r="418" spans="2:82" ht="15.75" customHeight="1">
      <c r="B418" s="117"/>
      <c r="D418" s="123"/>
      <c r="F418" s="125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</row>
    <row r="419" spans="2:82" ht="15.75" customHeight="1">
      <c r="B419" s="117"/>
      <c r="D419" s="123"/>
      <c r="F419" s="125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</row>
    <row r="420" spans="2:82" ht="15.75" customHeight="1">
      <c r="B420" s="117"/>
      <c r="D420" s="123"/>
      <c r="F420" s="125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</row>
    <row r="421" spans="2:82" ht="15.75" customHeight="1">
      <c r="B421" s="117"/>
      <c r="D421" s="123"/>
      <c r="F421" s="125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</row>
    <row r="422" spans="2:82" ht="15.75" customHeight="1">
      <c r="B422" s="117"/>
      <c r="D422" s="123"/>
      <c r="F422" s="125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</row>
    <row r="423" spans="2:82" ht="15.75" customHeight="1">
      <c r="B423" s="117"/>
      <c r="D423" s="123"/>
      <c r="F423" s="125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</row>
    <row r="424" spans="2:82" ht="15.75" customHeight="1">
      <c r="B424" s="117"/>
      <c r="D424" s="123"/>
      <c r="F424" s="125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</row>
    <row r="425" spans="2:82" ht="15.75" customHeight="1">
      <c r="B425" s="117"/>
      <c r="D425" s="123"/>
      <c r="F425" s="125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</row>
    <row r="426" spans="2:82" ht="15.75" customHeight="1">
      <c r="B426" s="117"/>
      <c r="D426" s="123"/>
      <c r="F426" s="125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</row>
    <row r="427" spans="2:82" ht="15.75" customHeight="1">
      <c r="B427" s="117"/>
      <c r="D427" s="123"/>
      <c r="F427" s="125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</row>
    <row r="428" spans="2:82" ht="15.75" customHeight="1">
      <c r="B428" s="117"/>
      <c r="D428" s="123"/>
      <c r="F428" s="125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</row>
    <row r="429" spans="2:82" ht="15.75" customHeight="1">
      <c r="B429" s="117"/>
      <c r="D429" s="123"/>
      <c r="F429" s="125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</row>
    <row r="430" spans="2:82" ht="15.75" customHeight="1">
      <c r="B430" s="117"/>
      <c r="D430" s="123"/>
      <c r="F430" s="125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</row>
    <row r="431" spans="2:82" ht="15.75" customHeight="1">
      <c r="B431" s="117"/>
      <c r="D431" s="123"/>
      <c r="F431" s="125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</row>
    <row r="432" spans="2:82" ht="15.75" customHeight="1">
      <c r="B432" s="117"/>
      <c r="D432" s="123"/>
      <c r="F432" s="125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</row>
    <row r="433" spans="2:82" ht="15.75" customHeight="1">
      <c r="B433" s="117"/>
      <c r="D433" s="123"/>
      <c r="F433" s="125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</row>
    <row r="434" spans="2:82" ht="15.75" customHeight="1">
      <c r="B434" s="117"/>
      <c r="D434" s="123"/>
      <c r="F434" s="125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</row>
    <row r="435" spans="2:82" ht="15.75" customHeight="1">
      <c r="B435" s="117"/>
      <c r="D435" s="123"/>
      <c r="F435" s="125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</row>
    <row r="436" spans="2:82" ht="15.75" customHeight="1">
      <c r="B436" s="117"/>
      <c r="D436" s="123"/>
      <c r="F436" s="125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</row>
    <row r="437" spans="2:82" ht="15.75" customHeight="1">
      <c r="B437" s="117"/>
      <c r="D437" s="123"/>
      <c r="F437" s="125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</row>
    <row r="438" spans="2:82" ht="15.75" customHeight="1">
      <c r="B438" s="117"/>
      <c r="D438" s="123"/>
      <c r="F438" s="125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</row>
    <row r="439" spans="2:82" ht="15.75" customHeight="1">
      <c r="B439" s="117"/>
      <c r="D439" s="123"/>
      <c r="F439" s="125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</row>
    <row r="440" spans="2:82" ht="15.75" customHeight="1">
      <c r="B440" s="117"/>
      <c r="D440" s="123"/>
      <c r="F440" s="125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</row>
    <row r="441" spans="2:82" ht="15.75" customHeight="1">
      <c r="B441" s="117"/>
      <c r="D441" s="123"/>
      <c r="F441" s="125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</row>
    <row r="442" spans="2:82" ht="15.75" customHeight="1">
      <c r="B442" s="117"/>
      <c r="D442" s="123"/>
      <c r="F442" s="125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</row>
    <row r="443" spans="2:82" ht="15.75" customHeight="1">
      <c r="B443" s="117"/>
      <c r="D443" s="123"/>
      <c r="F443" s="125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</row>
    <row r="444" spans="2:82" ht="15.75" customHeight="1">
      <c r="B444" s="117"/>
      <c r="D444" s="123"/>
      <c r="F444" s="125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</row>
    <row r="445" spans="2:82" ht="15.75" customHeight="1">
      <c r="B445" s="117"/>
      <c r="D445" s="123"/>
      <c r="F445" s="125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</row>
    <row r="446" spans="2:82" ht="15.75" customHeight="1">
      <c r="B446" s="117"/>
      <c r="D446" s="123"/>
      <c r="F446" s="125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</row>
    <row r="447" spans="2:82" ht="15.75" customHeight="1">
      <c r="B447" s="117"/>
      <c r="D447" s="123"/>
      <c r="F447" s="125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</row>
    <row r="448" spans="2:82" ht="15.75" customHeight="1">
      <c r="B448" s="117"/>
      <c r="D448" s="123"/>
      <c r="F448" s="125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</row>
    <row r="449" spans="2:82" ht="15.75" customHeight="1">
      <c r="B449" s="117"/>
      <c r="D449" s="123"/>
      <c r="F449" s="125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</row>
    <row r="450" spans="2:82" ht="15.75" customHeight="1">
      <c r="B450" s="117"/>
      <c r="D450" s="123"/>
      <c r="F450" s="125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</row>
    <row r="451" spans="2:82" ht="15.75" customHeight="1">
      <c r="B451" s="117"/>
      <c r="D451" s="123"/>
      <c r="F451" s="125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</row>
    <row r="452" spans="2:82" ht="15.75" customHeight="1">
      <c r="B452" s="117"/>
      <c r="D452" s="123"/>
      <c r="F452" s="125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</row>
    <row r="453" spans="2:82" ht="15.75" customHeight="1">
      <c r="B453" s="117"/>
      <c r="D453" s="123"/>
      <c r="F453" s="125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</row>
    <row r="454" spans="2:82" ht="15.75" customHeight="1">
      <c r="B454" s="117"/>
      <c r="D454" s="123"/>
      <c r="F454" s="125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</row>
    <row r="455" spans="2:82" ht="15.75" customHeight="1">
      <c r="B455" s="117"/>
      <c r="D455" s="123"/>
      <c r="F455" s="125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</row>
    <row r="456" spans="2:82" ht="15.75" customHeight="1">
      <c r="B456" s="117"/>
      <c r="D456" s="123"/>
      <c r="F456" s="125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</row>
    <row r="457" spans="2:82" ht="15.75" customHeight="1">
      <c r="B457" s="117"/>
      <c r="D457" s="123"/>
      <c r="F457" s="125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</row>
    <row r="458" spans="2:82" ht="15.75" customHeight="1">
      <c r="B458" s="117"/>
      <c r="D458" s="123"/>
      <c r="F458" s="125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</row>
    <row r="459" spans="2:82" ht="15.75" customHeight="1">
      <c r="B459" s="117"/>
      <c r="D459" s="123"/>
      <c r="F459" s="125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</row>
    <row r="460" spans="2:82" ht="15.75" customHeight="1">
      <c r="B460" s="117"/>
      <c r="D460" s="123"/>
      <c r="F460" s="125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</row>
    <row r="461" spans="2:82" ht="15.75" customHeight="1">
      <c r="B461" s="117"/>
      <c r="D461" s="123"/>
      <c r="F461" s="125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</row>
    <row r="462" spans="2:82" ht="15.75" customHeight="1">
      <c r="B462" s="117"/>
      <c r="D462" s="123"/>
      <c r="F462" s="125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</row>
    <row r="463" spans="2:82" ht="15.75" customHeight="1">
      <c r="B463" s="117"/>
      <c r="D463" s="123"/>
      <c r="F463" s="125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</row>
    <row r="464" spans="2:82" ht="15.75" customHeight="1">
      <c r="B464" s="117"/>
      <c r="D464" s="123"/>
      <c r="F464" s="125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</row>
    <row r="465" spans="2:82" ht="15.75" customHeight="1">
      <c r="B465" s="117"/>
      <c r="D465" s="123"/>
      <c r="F465" s="125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</row>
    <row r="466" spans="2:82" ht="15.75" customHeight="1">
      <c r="B466" s="117"/>
      <c r="D466" s="123"/>
      <c r="F466" s="125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</row>
    <row r="467" spans="2:82" ht="15.75" customHeight="1">
      <c r="B467" s="117"/>
      <c r="D467" s="123"/>
      <c r="F467" s="125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</row>
    <row r="468" spans="2:82" ht="15.75" customHeight="1">
      <c r="B468" s="117"/>
      <c r="D468" s="123"/>
      <c r="F468" s="125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</row>
    <row r="469" spans="2:82" ht="15.75" customHeight="1">
      <c r="B469" s="117"/>
      <c r="D469" s="123"/>
      <c r="F469" s="125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</row>
    <row r="470" spans="2:82" ht="15.75" customHeight="1">
      <c r="B470" s="117"/>
      <c r="D470" s="123"/>
      <c r="F470" s="125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</row>
    <row r="471" spans="2:82" ht="15.75" customHeight="1">
      <c r="B471" s="117"/>
      <c r="D471" s="123"/>
      <c r="F471" s="125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</row>
    <row r="472" spans="2:82" ht="15.75" customHeight="1">
      <c r="B472" s="117"/>
      <c r="D472" s="123"/>
      <c r="F472" s="125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</row>
    <row r="473" spans="2:82" ht="15.75" customHeight="1">
      <c r="B473" s="117"/>
      <c r="D473" s="123"/>
      <c r="F473" s="125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</row>
    <row r="474" spans="2:82" ht="15.75" customHeight="1">
      <c r="B474" s="117"/>
      <c r="D474" s="123"/>
      <c r="F474" s="125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</row>
    <row r="475" spans="2:82" ht="15.75" customHeight="1">
      <c r="B475" s="117"/>
      <c r="D475" s="123"/>
      <c r="F475" s="125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</row>
    <row r="476" spans="2:82" ht="15.75" customHeight="1">
      <c r="B476" s="117"/>
      <c r="D476" s="123"/>
      <c r="F476" s="125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</row>
    <row r="477" spans="2:82" ht="15.75" customHeight="1">
      <c r="B477" s="117"/>
      <c r="D477" s="123"/>
      <c r="F477" s="125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</row>
    <row r="478" spans="2:82" ht="15.75" customHeight="1">
      <c r="B478" s="117"/>
      <c r="D478" s="123"/>
      <c r="F478" s="125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</row>
    <row r="479" spans="2:82" ht="15.75" customHeight="1">
      <c r="B479" s="117"/>
      <c r="D479" s="123"/>
      <c r="F479" s="125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</row>
    <row r="480" spans="2:82" ht="15.75" customHeight="1">
      <c r="B480" s="117"/>
      <c r="D480" s="123"/>
      <c r="F480" s="125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</row>
    <row r="481" spans="2:82" ht="15.75" customHeight="1">
      <c r="B481" s="117"/>
      <c r="D481" s="123"/>
      <c r="F481" s="125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</row>
    <row r="482" spans="2:82" ht="15.75" customHeight="1">
      <c r="B482" s="117"/>
      <c r="D482" s="123"/>
      <c r="F482" s="125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</row>
    <row r="483" spans="2:82" ht="15.75" customHeight="1">
      <c r="B483" s="117"/>
      <c r="D483" s="123"/>
      <c r="F483" s="125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</row>
    <row r="484" spans="2:82" ht="15.75" customHeight="1">
      <c r="B484" s="117"/>
      <c r="D484" s="123"/>
      <c r="F484" s="125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</row>
    <row r="485" spans="2:82" ht="15.75" customHeight="1">
      <c r="B485" s="117"/>
      <c r="D485" s="123"/>
      <c r="F485" s="125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</row>
    <row r="486" spans="2:82" ht="15.75" customHeight="1">
      <c r="B486" s="117"/>
      <c r="D486" s="123"/>
      <c r="F486" s="125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</row>
    <row r="487" spans="2:82" ht="15.75" customHeight="1">
      <c r="B487" s="117"/>
      <c r="D487" s="123"/>
      <c r="F487" s="125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</row>
    <row r="488" spans="2:82" ht="15.75" customHeight="1">
      <c r="B488" s="117"/>
      <c r="D488" s="123"/>
      <c r="F488" s="125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</row>
    <row r="489" spans="2:82" ht="15.75" customHeight="1">
      <c r="B489" s="117"/>
      <c r="D489" s="123"/>
      <c r="F489" s="125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</row>
    <row r="490" spans="2:82" ht="15.75" customHeight="1">
      <c r="B490" s="117"/>
      <c r="D490" s="123"/>
      <c r="F490" s="125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</row>
    <row r="491" spans="2:82" ht="15.75" customHeight="1">
      <c r="B491" s="117"/>
      <c r="D491" s="123"/>
      <c r="F491" s="125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</row>
    <row r="492" spans="2:82" ht="15.75" customHeight="1">
      <c r="B492" s="117"/>
      <c r="D492" s="123"/>
      <c r="F492" s="125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</row>
    <row r="493" spans="2:82" ht="15.75" customHeight="1">
      <c r="B493" s="117"/>
      <c r="D493" s="123"/>
      <c r="F493" s="125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</row>
    <row r="494" spans="2:82" ht="15.75" customHeight="1">
      <c r="B494" s="117"/>
      <c r="D494" s="123"/>
      <c r="F494" s="125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</row>
    <row r="495" spans="2:82" ht="15.75" customHeight="1">
      <c r="B495" s="117"/>
      <c r="D495" s="123"/>
      <c r="F495" s="125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</row>
    <row r="496" spans="2:82" ht="15.75" customHeight="1">
      <c r="B496" s="117"/>
      <c r="D496" s="123"/>
      <c r="F496" s="125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</row>
    <row r="497" spans="2:82" ht="15.75" customHeight="1">
      <c r="B497" s="117"/>
      <c r="D497" s="123"/>
      <c r="F497" s="125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</row>
    <row r="498" spans="2:82" ht="15.75" customHeight="1">
      <c r="B498" s="117"/>
      <c r="D498" s="123"/>
      <c r="F498" s="125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</row>
    <row r="499" spans="2:82" ht="15.75" customHeight="1">
      <c r="B499" s="117"/>
      <c r="D499" s="123"/>
      <c r="F499" s="125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</row>
    <row r="500" spans="2:82" ht="15.75" customHeight="1">
      <c r="B500" s="117"/>
      <c r="D500" s="123"/>
      <c r="F500" s="125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</row>
    <row r="501" spans="2:82" ht="15.75" customHeight="1">
      <c r="B501" s="117"/>
      <c r="D501" s="123"/>
      <c r="F501" s="125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</row>
    <row r="502" spans="2:82" ht="15.75" customHeight="1">
      <c r="B502" s="117"/>
      <c r="D502" s="123"/>
      <c r="F502" s="125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</row>
    <row r="503" spans="2:82" ht="15.75" customHeight="1">
      <c r="B503" s="117"/>
      <c r="D503" s="123"/>
      <c r="F503" s="125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</row>
    <row r="504" spans="2:82" ht="15.75" customHeight="1">
      <c r="B504" s="117"/>
      <c r="D504" s="123"/>
      <c r="F504" s="125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</row>
    <row r="505" spans="2:82" ht="15.75" customHeight="1">
      <c r="B505" s="117"/>
      <c r="D505" s="123"/>
      <c r="F505" s="125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</row>
    <row r="506" spans="2:82" ht="15.75" customHeight="1">
      <c r="B506" s="117"/>
      <c r="D506" s="123"/>
      <c r="F506" s="125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</row>
    <row r="507" spans="2:82" ht="15.75" customHeight="1">
      <c r="B507" s="117"/>
      <c r="D507" s="123"/>
      <c r="F507" s="125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</row>
    <row r="508" spans="2:82" ht="15.75" customHeight="1">
      <c r="B508" s="117"/>
      <c r="D508" s="123"/>
      <c r="F508" s="125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</row>
    <row r="509" spans="2:82" ht="15.75" customHeight="1">
      <c r="B509" s="117"/>
      <c r="D509" s="123"/>
      <c r="F509" s="125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</row>
    <row r="510" spans="2:82" ht="15.75" customHeight="1">
      <c r="B510" s="117"/>
      <c r="D510" s="123"/>
      <c r="F510" s="125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</row>
    <row r="511" spans="2:82" ht="15.75" customHeight="1">
      <c r="B511" s="117"/>
      <c r="D511" s="123"/>
      <c r="F511" s="125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</row>
    <row r="512" spans="2:82" ht="15.75" customHeight="1">
      <c r="B512" s="117"/>
      <c r="D512" s="123"/>
      <c r="F512" s="125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</row>
    <row r="513" spans="2:82" ht="15.75" customHeight="1">
      <c r="B513" s="117"/>
      <c r="D513" s="123"/>
      <c r="F513" s="125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</row>
    <row r="514" spans="2:82" ht="15.75" customHeight="1">
      <c r="B514" s="117"/>
      <c r="D514" s="123"/>
      <c r="F514" s="125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</row>
    <row r="515" spans="2:82" ht="15.75" customHeight="1">
      <c r="B515" s="117"/>
      <c r="D515" s="123"/>
      <c r="F515" s="125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</row>
    <row r="516" spans="2:82" ht="15.75" customHeight="1">
      <c r="B516" s="117"/>
      <c r="D516" s="123"/>
      <c r="F516" s="125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</row>
    <row r="517" spans="2:82" ht="15.75" customHeight="1">
      <c r="B517" s="117"/>
      <c r="D517" s="123"/>
      <c r="F517" s="125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</row>
    <row r="518" spans="2:82" ht="15.75" customHeight="1">
      <c r="B518" s="117"/>
      <c r="D518" s="123"/>
      <c r="F518" s="125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</row>
    <row r="519" spans="2:82" ht="15.75" customHeight="1">
      <c r="B519" s="117"/>
      <c r="D519" s="123"/>
      <c r="F519" s="125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</row>
    <row r="520" spans="2:82" ht="15.75" customHeight="1">
      <c r="B520" s="117"/>
      <c r="D520" s="123"/>
      <c r="F520" s="125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</row>
    <row r="521" spans="2:82" ht="15.75" customHeight="1">
      <c r="B521" s="117"/>
      <c r="D521" s="123"/>
      <c r="F521" s="125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</row>
    <row r="522" spans="2:82" ht="15.75" customHeight="1">
      <c r="B522" s="117"/>
      <c r="D522" s="123"/>
      <c r="F522" s="125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</row>
    <row r="523" spans="2:82" ht="15.75" customHeight="1">
      <c r="B523" s="117"/>
      <c r="D523" s="123"/>
      <c r="F523" s="125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</row>
    <row r="524" spans="2:82" ht="15.75" customHeight="1">
      <c r="B524" s="117"/>
      <c r="D524" s="123"/>
      <c r="F524" s="125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</row>
    <row r="525" spans="2:82" ht="15.75" customHeight="1">
      <c r="B525" s="117"/>
      <c r="D525" s="123"/>
      <c r="F525" s="125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</row>
    <row r="526" spans="2:82" ht="15.75" customHeight="1">
      <c r="B526" s="117"/>
      <c r="D526" s="123"/>
      <c r="F526" s="125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</row>
    <row r="527" spans="2:82" ht="15.75" customHeight="1">
      <c r="B527" s="117"/>
      <c r="D527" s="123"/>
      <c r="F527" s="125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</row>
    <row r="528" spans="2:82" ht="15.75" customHeight="1">
      <c r="B528" s="117"/>
      <c r="D528" s="123"/>
      <c r="F528" s="125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</row>
    <row r="529" spans="2:82" ht="15.75" customHeight="1">
      <c r="B529" s="117"/>
      <c r="D529" s="123"/>
      <c r="F529" s="125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</row>
    <row r="530" spans="2:82" ht="15.75" customHeight="1">
      <c r="B530" s="117"/>
      <c r="D530" s="123"/>
      <c r="F530" s="125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</row>
    <row r="531" spans="2:82" ht="15.75" customHeight="1">
      <c r="B531" s="117"/>
      <c r="D531" s="123"/>
      <c r="F531" s="125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</row>
    <row r="532" spans="2:82" ht="15.75" customHeight="1">
      <c r="B532" s="117"/>
      <c r="D532" s="123"/>
      <c r="F532" s="125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</row>
    <row r="533" spans="2:82" ht="15.75" customHeight="1">
      <c r="B533" s="117"/>
      <c r="D533" s="123"/>
      <c r="F533" s="125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</row>
    <row r="534" spans="2:82" ht="15.75" customHeight="1">
      <c r="B534" s="117"/>
      <c r="D534" s="123"/>
      <c r="F534" s="125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</row>
    <row r="535" spans="2:82" ht="15.75" customHeight="1">
      <c r="B535" s="117"/>
      <c r="D535" s="123"/>
      <c r="F535" s="125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</row>
    <row r="536" spans="2:82" ht="15.75" customHeight="1">
      <c r="B536" s="117"/>
      <c r="D536" s="123"/>
      <c r="F536" s="125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</row>
    <row r="537" spans="2:82" ht="15.75" customHeight="1">
      <c r="B537" s="117"/>
      <c r="D537" s="123"/>
      <c r="F537" s="125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</row>
    <row r="538" spans="2:82" ht="15.75" customHeight="1">
      <c r="B538" s="117"/>
      <c r="D538" s="123"/>
      <c r="F538" s="125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</row>
    <row r="539" spans="2:82" ht="15.75" customHeight="1">
      <c r="B539" s="117"/>
      <c r="D539" s="123"/>
      <c r="F539" s="125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</row>
    <row r="540" spans="2:82" ht="15.75" customHeight="1">
      <c r="B540" s="117"/>
      <c r="D540" s="123"/>
      <c r="F540" s="125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</row>
    <row r="541" spans="2:82" ht="15.75" customHeight="1">
      <c r="B541" s="117"/>
      <c r="D541" s="123"/>
      <c r="F541" s="125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</row>
    <row r="542" spans="2:82" ht="15.75" customHeight="1">
      <c r="B542" s="117"/>
      <c r="D542" s="123"/>
      <c r="F542" s="125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</row>
    <row r="543" spans="2:82" ht="15.75" customHeight="1">
      <c r="B543" s="117"/>
      <c r="D543" s="123"/>
      <c r="F543" s="125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</row>
    <row r="544" spans="2:82" ht="15.75" customHeight="1">
      <c r="B544" s="117"/>
      <c r="D544" s="123"/>
      <c r="F544" s="125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</row>
    <row r="545" spans="2:82" ht="15.75" customHeight="1">
      <c r="B545" s="117"/>
      <c r="D545" s="123"/>
      <c r="F545" s="125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</row>
    <row r="546" spans="2:82" ht="15.75" customHeight="1">
      <c r="B546" s="117"/>
      <c r="D546" s="123"/>
      <c r="F546" s="125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</row>
    <row r="547" spans="2:82" ht="15.75" customHeight="1">
      <c r="B547" s="117"/>
      <c r="D547" s="123"/>
      <c r="F547" s="125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</row>
    <row r="548" spans="2:82" ht="15.75" customHeight="1">
      <c r="B548" s="117"/>
      <c r="D548" s="123"/>
      <c r="F548" s="125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</row>
    <row r="549" spans="2:82" ht="15.75" customHeight="1">
      <c r="B549" s="117"/>
      <c r="D549" s="123"/>
      <c r="F549" s="125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</row>
    <row r="550" spans="2:82" ht="15.75" customHeight="1">
      <c r="B550" s="117"/>
      <c r="D550" s="123"/>
      <c r="F550" s="125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</row>
    <row r="551" spans="2:82" ht="15.75" customHeight="1">
      <c r="B551" s="117"/>
      <c r="D551" s="123"/>
      <c r="F551" s="125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</row>
    <row r="552" spans="2:82" ht="15.75" customHeight="1">
      <c r="B552" s="117"/>
      <c r="D552" s="123"/>
      <c r="F552" s="125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</row>
    <row r="553" spans="2:82" ht="15.75" customHeight="1">
      <c r="B553" s="117"/>
      <c r="D553" s="123"/>
      <c r="F553" s="125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</row>
    <row r="554" spans="2:82" ht="15.75" customHeight="1">
      <c r="B554" s="117"/>
      <c r="D554" s="123"/>
      <c r="F554" s="125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</row>
    <row r="555" spans="2:82" ht="15.75" customHeight="1">
      <c r="B555" s="117"/>
      <c r="D555" s="123"/>
      <c r="F555" s="125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</row>
    <row r="556" spans="2:82" ht="15.75" customHeight="1">
      <c r="B556" s="117"/>
      <c r="D556" s="123"/>
      <c r="F556" s="125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</row>
    <row r="557" spans="2:82" ht="15.75" customHeight="1">
      <c r="B557" s="117"/>
      <c r="D557" s="123"/>
      <c r="F557" s="125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</row>
    <row r="558" spans="2:82" ht="15.75" customHeight="1">
      <c r="B558" s="117"/>
      <c r="D558" s="123"/>
      <c r="F558" s="125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</row>
    <row r="559" spans="2:82" ht="15.75" customHeight="1">
      <c r="B559" s="117"/>
      <c r="D559" s="123"/>
      <c r="F559" s="125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</row>
    <row r="560" spans="2:82" ht="15.75" customHeight="1">
      <c r="B560" s="117"/>
      <c r="D560" s="123"/>
      <c r="F560" s="125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</row>
    <row r="561" spans="2:82" ht="15.75" customHeight="1">
      <c r="B561" s="117"/>
      <c r="D561" s="123"/>
      <c r="F561" s="125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</row>
    <row r="562" spans="2:82" ht="15.75" customHeight="1">
      <c r="B562" s="117"/>
      <c r="D562" s="123"/>
      <c r="F562" s="125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</row>
    <row r="563" spans="2:82" ht="15.75" customHeight="1">
      <c r="B563" s="117"/>
      <c r="D563" s="123"/>
      <c r="F563" s="125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</row>
    <row r="564" spans="2:82" ht="15.75" customHeight="1">
      <c r="B564" s="117"/>
      <c r="D564" s="123"/>
      <c r="F564" s="125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</row>
    <row r="565" spans="2:82" ht="15.75" customHeight="1">
      <c r="B565" s="117"/>
      <c r="D565" s="123"/>
      <c r="F565" s="125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</row>
    <row r="566" spans="2:82" ht="15.75" customHeight="1">
      <c r="B566" s="117"/>
      <c r="D566" s="123"/>
      <c r="F566" s="125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</row>
    <row r="567" spans="2:82" ht="15.75" customHeight="1">
      <c r="B567" s="117"/>
      <c r="D567" s="123"/>
      <c r="F567" s="125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</row>
    <row r="568" spans="2:82" ht="15.75" customHeight="1">
      <c r="B568" s="117"/>
      <c r="D568" s="123"/>
      <c r="F568" s="125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</row>
    <row r="569" spans="2:82" ht="15.75" customHeight="1">
      <c r="B569" s="117"/>
      <c r="D569" s="123"/>
      <c r="F569" s="125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</row>
    <row r="570" spans="2:82" ht="15.75" customHeight="1">
      <c r="B570" s="117"/>
      <c r="D570" s="123"/>
      <c r="F570" s="125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</row>
    <row r="571" spans="2:82" ht="15.75" customHeight="1">
      <c r="B571" s="117"/>
      <c r="D571" s="123"/>
      <c r="F571" s="125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</row>
    <row r="572" spans="2:82" ht="15.75" customHeight="1">
      <c r="B572" s="117"/>
      <c r="D572" s="123"/>
      <c r="F572" s="125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</row>
    <row r="573" spans="2:82" ht="15.75" customHeight="1">
      <c r="B573" s="117"/>
      <c r="D573" s="123"/>
      <c r="F573" s="125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</row>
    <row r="574" spans="2:82" ht="15.75" customHeight="1">
      <c r="B574" s="117"/>
      <c r="D574" s="123"/>
      <c r="F574" s="125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</row>
    <row r="575" spans="2:82" ht="15.75" customHeight="1">
      <c r="B575" s="117"/>
      <c r="D575" s="123"/>
      <c r="F575" s="125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</row>
    <row r="576" spans="2:82" ht="15.75" customHeight="1">
      <c r="B576" s="117"/>
      <c r="D576" s="123"/>
      <c r="F576" s="125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</row>
    <row r="577" spans="2:82" ht="15.75" customHeight="1">
      <c r="B577" s="117"/>
      <c r="D577" s="123"/>
      <c r="F577" s="125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</row>
    <row r="578" spans="2:82" ht="15.75" customHeight="1">
      <c r="B578" s="117"/>
      <c r="D578" s="123"/>
      <c r="F578" s="125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</row>
    <row r="579" spans="2:82" ht="15.75" customHeight="1">
      <c r="B579" s="117"/>
      <c r="D579" s="123"/>
      <c r="F579" s="125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</row>
    <row r="580" spans="2:82" ht="15.75" customHeight="1">
      <c r="B580" s="117"/>
      <c r="D580" s="123"/>
      <c r="F580" s="125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</row>
    <row r="581" spans="2:82" ht="15.75" customHeight="1">
      <c r="B581" s="117"/>
      <c r="D581" s="123"/>
      <c r="F581" s="125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</row>
    <row r="582" spans="2:82" ht="15.75" customHeight="1">
      <c r="B582" s="117"/>
      <c r="D582" s="123"/>
      <c r="F582" s="125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</row>
    <row r="583" spans="2:82" ht="15.75" customHeight="1">
      <c r="B583" s="117"/>
      <c r="D583" s="123"/>
      <c r="F583" s="125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</row>
    <row r="584" spans="2:82" ht="15.75" customHeight="1">
      <c r="B584" s="117"/>
      <c r="D584" s="123"/>
      <c r="F584" s="125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</row>
    <row r="585" spans="2:82" ht="15.75" customHeight="1">
      <c r="B585" s="117"/>
      <c r="D585" s="123"/>
      <c r="F585" s="125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</row>
    <row r="586" spans="2:82" ht="15.75" customHeight="1">
      <c r="B586" s="117"/>
      <c r="D586" s="123"/>
      <c r="F586" s="125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</row>
    <row r="587" spans="2:82" ht="15.75" customHeight="1">
      <c r="B587" s="117"/>
      <c r="D587" s="123"/>
      <c r="F587" s="125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</row>
    <row r="588" spans="2:82" ht="15.75" customHeight="1">
      <c r="B588" s="117"/>
      <c r="D588" s="123"/>
      <c r="F588" s="125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</row>
    <row r="589" spans="2:82" ht="15.75" customHeight="1">
      <c r="B589" s="117"/>
      <c r="D589" s="123"/>
      <c r="F589" s="125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</row>
    <row r="590" spans="2:82" ht="15.75" customHeight="1">
      <c r="B590" s="117"/>
      <c r="D590" s="123"/>
      <c r="F590" s="125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</row>
    <row r="591" spans="2:82" ht="15.75" customHeight="1">
      <c r="B591" s="117"/>
      <c r="D591" s="123"/>
      <c r="F591" s="125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</row>
    <row r="592" spans="2:82" ht="15.75" customHeight="1">
      <c r="B592" s="117"/>
      <c r="D592" s="123"/>
      <c r="F592" s="125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</row>
    <row r="593" spans="2:82" ht="15.75" customHeight="1">
      <c r="B593" s="117"/>
      <c r="D593" s="123"/>
      <c r="F593" s="125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</row>
    <row r="594" spans="2:82" ht="15.75" customHeight="1">
      <c r="B594" s="117"/>
      <c r="D594" s="123"/>
      <c r="F594" s="125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</row>
    <row r="595" spans="2:82" ht="15.75" customHeight="1">
      <c r="B595" s="117"/>
      <c r="D595" s="123"/>
      <c r="F595" s="125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</row>
    <row r="596" spans="2:82" ht="15.75" customHeight="1">
      <c r="B596" s="117"/>
      <c r="D596" s="123"/>
      <c r="F596" s="125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</row>
    <row r="597" spans="2:82" ht="15.75" customHeight="1">
      <c r="B597" s="117"/>
      <c r="D597" s="123"/>
      <c r="F597" s="125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</row>
    <row r="598" spans="2:82" ht="15.75" customHeight="1">
      <c r="B598" s="117"/>
      <c r="D598" s="123"/>
      <c r="F598" s="125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</row>
    <row r="599" spans="2:82" ht="15.75" customHeight="1">
      <c r="B599" s="117"/>
      <c r="D599" s="123"/>
      <c r="F599" s="125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</row>
    <row r="600" spans="2:82" ht="15.75" customHeight="1">
      <c r="B600" s="117"/>
      <c r="D600" s="123"/>
      <c r="F600" s="125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</row>
    <row r="601" spans="2:82" ht="15.75" customHeight="1">
      <c r="B601" s="117"/>
      <c r="D601" s="123"/>
      <c r="F601" s="125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</row>
    <row r="602" spans="2:82" ht="15.75" customHeight="1">
      <c r="B602" s="117"/>
      <c r="D602" s="123"/>
      <c r="F602" s="125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</row>
    <row r="603" spans="2:82" ht="15.75" customHeight="1">
      <c r="B603" s="117"/>
      <c r="D603" s="123"/>
      <c r="F603" s="125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</row>
    <row r="604" spans="2:82" ht="15.75" customHeight="1">
      <c r="B604" s="117"/>
      <c r="D604" s="123"/>
      <c r="F604" s="125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</row>
    <row r="605" spans="2:82" ht="15.75" customHeight="1">
      <c r="B605" s="117"/>
      <c r="D605" s="123"/>
      <c r="F605" s="125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</row>
    <row r="606" spans="2:82" ht="15.75" customHeight="1">
      <c r="B606" s="117"/>
      <c r="D606" s="123"/>
      <c r="F606" s="125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</row>
    <row r="607" spans="2:82" ht="15.75" customHeight="1">
      <c r="B607" s="117"/>
      <c r="D607" s="123"/>
      <c r="F607" s="125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</row>
    <row r="608" spans="2:82" ht="15.75" customHeight="1">
      <c r="B608" s="117"/>
      <c r="D608" s="123"/>
      <c r="F608" s="125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</row>
    <row r="609" spans="2:82" ht="15.75" customHeight="1">
      <c r="B609" s="117"/>
      <c r="D609" s="123"/>
      <c r="F609" s="125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</row>
    <row r="610" spans="2:82" ht="15.75" customHeight="1">
      <c r="B610" s="117"/>
      <c r="D610" s="123"/>
      <c r="F610" s="125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</row>
    <row r="611" spans="2:82" ht="15.75" customHeight="1">
      <c r="B611" s="117"/>
      <c r="D611" s="123"/>
      <c r="F611" s="125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</row>
    <row r="612" spans="2:82" ht="15.75" customHeight="1">
      <c r="B612" s="117"/>
      <c r="D612" s="123"/>
      <c r="F612" s="125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</row>
    <row r="613" spans="2:82" ht="15.75" customHeight="1">
      <c r="B613" s="117"/>
      <c r="D613" s="123"/>
      <c r="F613" s="125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</row>
    <row r="614" spans="2:82" ht="15.75" customHeight="1">
      <c r="B614" s="117"/>
      <c r="D614" s="123"/>
      <c r="F614" s="125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</row>
    <row r="615" spans="2:82" ht="15.75" customHeight="1">
      <c r="B615" s="117"/>
      <c r="D615" s="123"/>
      <c r="F615" s="125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</row>
    <row r="616" spans="2:82" ht="15.75" customHeight="1">
      <c r="B616" s="117"/>
      <c r="D616" s="123"/>
      <c r="F616" s="125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</row>
    <row r="617" spans="2:82" ht="15.75" customHeight="1">
      <c r="B617" s="117"/>
      <c r="D617" s="123"/>
      <c r="F617" s="125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</row>
    <row r="618" spans="2:82" ht="15.75" customHeight="1">
      <c r="B618" s="117"/>
      <c r="D618" s="123"/>
      <c r="F618" s="125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</row>
    <row r="619" spans="2:82" ht="15.75" customHeight="1">
      <c r="B619" s="117"/>
      <c r="D619" s="123"/>
      <c r="F619" s="125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</row>
    <row r="620" spans="2:82" ht="15.75" customHeight="1">
      <c r="B620" s="117"/>
      <c r="D620" s="123"/>
      <c r="F620" s="125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</row>
    <row r="621" spans="2:82" ht="15.75" customHeight="1">
      <c r="B621" s="117"/>
      <c r="D621" s="123"/>
      <c r="F621" s="125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</row>
    <row r="622" spans="2:82" ht="15.75" customHeight="1">
      <c r="B622" s="117"/>
      <c r="D622" s="123"/>
      <c r="F622" s="125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</row>
    <row r="623" spans="2:82" ht="15.75" customHeight="1">
      <c r="B623" s="117"/>
      <c r="D623" s="123"/>
      <c r="F623" s="125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</row>
    <row r="624" spans="2:82" ht="15.75" customHeight="1">
      <c r="B624" s="117"/>
      <c r="D624" s="123"/>
      <c r="F624" s="125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</row>
    <row r="625" spans="2:82" ht="15.75" customHeight="1">
      <c r="B625" s="117"/>
      <c r="D625" s="123"/>
      <c r="F625" s="125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</row>
    <row r="626" spans="2:82" ht="15.75" customHeight="1">
      <c r="B626" s="117"/>
      <c r="D626" s="123"/>
      <c r="F626" s="125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</row>
    <row r="627" spans="2:82" ht="15.75" customHeight="1">
      <c r="B627" s="117"/>
      <c r="D627" s="123"/>
      <c r="F627" s="125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</row>
    <row r="628" spans="2:82" ht="15.75" customHeight="1">
      <c r="B628" s="117"/>
      <c r="D628" s="123"/>
      <c r="F628" s="125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</row>
    <row r="629" spans="2:82" ht="15.75" customHeight="1">
      <c r="B629" s="117"/>
      <c r="D629" s="123"/>
      <c r="F629" s="125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</row>
    <row r="630" spans="2:82" ht="15.75" customHeight="1">
      <c r="B630" s="117"/>
      <c r="D630" s="123"/>
      <c r="F630" s="125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</row>
    <row r="631" spans="2:82" ht="15.75" customHeight="1">
      <c r="B631" s="117"/>
      <c r="D631" s="123"/>
      <c r="F631" s="125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</row>
    <row r="632" spans="2:82" ht="15.75" customHeight="1">
      <c r="B632" s="117"/>
      <c r="D632" s="123"/>
      <c r="F632" s="125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</row>
    <row r="633" spans="2:82" ht="15.75" customHeight="1">
      <c r="B633" s="117"/>
      <c r="D633" s="123"/>
      <c r="F633" s="125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</row>
    <row r="634" spans="2:82" ht="15.75" customHeight="1">
      <c r="B634" s="117"/>
      <c r="D634" s="123"/>
      <c r="F634" s="125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</row>
    <row r="635" spans="2:82" ht="15.75" customHeight="1">
      <c r="B635" s="117"/>
      <c r="D635" s="123"/>
      <c r="F635" s="125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</row>
    <row r="636" spans="2:82" ht="15.75" customHeight="1">
      <c r="B636" s="117"/>
      <c r="D636" s="123"/>
      <c r="F636" s="125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</row>
    <row r="637" spans="2:82" ht="15.75" customHeight="1">
      <c r="B637" s="117"/>
      <c r="D637" s="123"/>
      <c r="F637" s="125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</row>
    <row r="638" spans="2:82" ht="15.75" customHeight="1">
      <c r="B638" s="117"/>
      <c r="D638" s="123"/>
      <c r="F638" s="125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</row>
    <row r="639" spans="2:82" ht="15.75" customHeight="1">
      <c r="B639" s="117"/>
      <c r="D639" s="123"/>
      <c r="F639" s="125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</row>
    <row r="640" spans="2:82" ht="15.75" customHeight="1">
      <c r="B640" s="117"/>
      <c r="D640" s="123"/>
      <c r="F640" s="125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</row>
    <row r="641" spans="2:82" ht="15.75" customHeight="1">
      <c r="B641" s="117"/>
      <c r="D641" s="123"/>
      <c r="F641" s="125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</row>
    <row r="642" spans="2:82" ht="15.75" customHeight="1">
      <c r="B642" s="117"/>
      <c r="D642" s="123"/>
      <c r="F642" s="125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</row>
    <row r="643" spans="2:82" ht="15.75" customHeight="1">
      <c r="B643" s="117"/>
      <c r="D643" s="123"/>
      <c r="F643" s="125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</row>
    <row r="644" spans="2:82" ht="15.75" customHeight="1">
      <c r="B644" s="117"/>
      <c r="D644" s="123"/>
      <c r="F644" s="125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</row>
    <row r="645" spans="2:82" ht="15.75" customHeight="1">
      <c r="B645" s="117"/>
      <c r="D645" s="123"/>
      <c r="F645" s="125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</row>
    <row r="646" spans="2:82" ht="15.75" customHeight="1">
      <c r="B646" s="117"/>
      <c r="D646" s="123"/>
      <c r="F646" s="125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</row>
    <row r="647" spans="2:82" ht="15.75" customHeight="1">
      <c r="B647" s="117"/>
      <c r="D647" s="123"/>
      <c r="F647" s="125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</row>
    <row r="648" spans="2:82" ht="15.75" customHeight="1">
      <c r="B648" s="117"/>
      <c r="D648" s="123"/>
      <c r="F648" s="125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</row>
    <row r="649" spans="2:82" ht="15.75" customHeight="1">
      <c r="B649" s="117"/>
      <c r="D649" s="123"/>
      <c r="F649" s="125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</row>
    <row r="650" spans="2:82" ht="15.75" customHeight="1">
      <c r="B650" s="117"/>
      <c r="D650" s="123"/>
      <c r="F650" s="125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</row>
    <row r="651" spans="2:82" ht="15.75" customHeight="1">
      <c r="B651" s="117"/>
      <c r="D651" s="123"/>
      <c r="F651" s="125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</row>
    <row r="652" spans="2:82" ht="15.75" customHeight="1">
      <c r="B652" s="117"/>
      <c r="D652" s="123"/>
      <c r="F652" s="125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</row>
    <row r="653" spans="2:82" ht="15.75" customHeight="1">
      <c r="B653" s="117"/>
      <c r="D653" s="123"/>
      <c r="F653" s="125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</row>
    <row r="654" spans="2:82" ht="15.75" customHeight="1">
      <c r="B654" s="117"/>
      <c r="D654" s="123"/>
      <c r="F654" s="125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</row>
    <row r="655" spans="2:82" ht="15.75" customHeight="1">
      <c r="B655" s="117"/>
      <c r="D655" s="123"/>
      <c r="F655" s="125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</row>
    <row r="656" spans="2:82" ht="15.75" customHeight="1">
      <c r="B656" s="117"/>
      <c r="D656" s="123"/>
      <c r="F656" s="125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</row>
    <row r="657" spans="2:82" ht="15.75" customHeight="1">
      <c r="B657" s="117"/>
      <c r="D657" s="123"/>
      <c r="F657" s="125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</row>
    <row r="658" spans="2:82" ht="15.75" customHeight="1">
      <c r="B658" s="117"/>
      <c r="D658" s="123"/>
      <c r="F658" s="125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</row>
    <row r="659" spans="2:82" ht="15.75" customHeight="1">
      <c r="B659" s="117"/>
      <c r="D659" s="123"/>
      <c r="F659" s="125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</row>
    <row r="660" spans="2:82" ht="15.75" customHeight="1">
      <c r="B660" s="117"/>
      <c r="D660" s="123"/>
      <c r="F660" s="125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</row>
    <row r="661" spans="2:82" ht="15.75" customHeight="1">
      <c r="B661" s="117"/>
      <c r="D661" s="123"/>
      <c r="F661" s="125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</row>
    <row r="662" spans="2:82" ht="15.75" customHeight="1">
      <c r="B662" s="117"/>
      <c r="D662" s="123"/>
      <c r="F662" s="125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</row>
    <row r="663" spans="2:82" ht="15.75" customHeight="1">
      <c r="B663" s="117"/>
      <c r="D663" s="123"/>
      <c r="F663" s="125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</row>
    <row r="664" spans="2:82" ht="15.75" customHeight="1">
      <c r="B664" s="117"/>
      <c r="D664" s="123"/>
      <c r="F664" s="125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</row>
    <row r="665" spans="2:82" ht="15.75" customHeight="1">
      <c r="B665" s="117"/>
      <c r="D665" s="123"/>
      <c r="F665" s="125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</row>
    <row r="666" spans="2:82" ht="15.75" customHeight="1">
      <c r="B666" s="117"/>
      <c r="D666" s="123"/>
      <c r="F666" s="125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</row>
    <row r="667" spans="2:82" ht="15.75" customHeight="1">
      <c r="B667" s="117"/>
      <c r="D667" s="123"/>
      <c r="F667" s="125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</row>
    <row r="668" spans="2:82" ht="15.75" customHeight="1">
      <c r="B668" s="117"/>
      <c r="D668" s="123"/>
      <c r="F668" s="125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</row>
    <row r="669" spans="2:82" ht="15.75" customHeight="1">
      <c r="B669" s="117"/>
      <c r="D669" s="123"/>
      <c r="F669" s="125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</row>
    <row r="670" spans="2:82" ht="15.75" customHeight="1">
      <c r="B670" s="117"/>
      <c r="D670" s="123"/>
      <c r="F670" s="125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</row>
    <row r="671" spans="2:82" ht="15.75" customHeight="1">
      <c r="B671" s="117"/>
      <c r="D671" s="123"/>
      <c r="F671" s="125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</row>
    <row r="672" spans="2:82" ht="15.75" customHeight="1">
      <c r="B672" s="117"/>
      <c r="D672" s="123"/>
      <c r="F672" s="125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</row>
    <row r="673" spans="2:82" ht="15.75" customHeight="1">
      <c r="B673" s="117"/>
      <c r="D673" s="123"/>
      <c r="F673" s="125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</row>
    <row r="674" spans="2:82" ht="15.75" customHeight="1">
      <c r="B674" s="117"/>
      <c r="D674" s="123"/>
      <c r="F674" s="125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</row>
    <row r="675" spans="2:82" ht="15.75" customHeight="1">
      <c r="B675" s="117"/>
      <c r="D675" s="123"/>
      <c r="F675" s="125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</row>
    <row r="676" spans="2:82" ht="15.75" customHeight="1">
      <c r="B676" s="117"/>
      <c r="D676" s="123"/>
      <c r="F676" s="125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</row>
    <row r="677" spans="2:82" ht="15.75" customHeight="1">
      <c r="B677" s="117"/>
      <c r="D677" s="123"/>
      <c r="F677" s="125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</row>
    <row r="678" spans="2:82" ht="15.75" customHeight="1">
      <c r="B678" s="117"/>
      <c r="D678" s="123"/>
      <c r="F678" s="125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</row>
    <row r="679" spans="2:82" ht="15.75" customHeight="1">
      <c r="B679" s="117"/>
      <c r="D679" s="123"/>
      <c r="F679" s="125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</row>
    <row r="680" spans="2:82" ht="15.75" customHeight="1">
      <c r="B680" s="117"/>
      <c r="D680" s="123"/>
      <c r="F680" s="125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</row>
    <row r="681" spans="2:82" ht="15.75" customHeight="1">
      <c r="B681" s="117"/>
      <c r="D681" s="123"/>
      <c r="F681" s="125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</row>
    <row r="682" spans="2:82" ht="15.75" customHeight="1">
      <c r="B682" s="117"/>
      <c r="D682" s="123"/>
      <c r="F682" s="125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</row>
    <row r="683" spans="2:82" ht="15.75" customHeight="1">
      <c r="B683" s="117"/>
      <c r="D683" s="123"/>
      <c r="F683" s="125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</row>
    <row r="684" spans="2:82" ht="15.75" customHeight="1">
      <c r="B684" s="117"/>
      <c r="D684" s="123"/>
      <c r="F684" s="125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</row>
    <row r="685" spans="2:82" ht="15.75" customHeight="1">
      <c r="B685" s="117"/>
      <c r="D685" s="123"/>
      <c r="F685" s="125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</row>
    <row r="686" spans="2:82" ht="15.75" customHeight="1">
      <c r="B686" s="117"/>
      <c r="D686" s="123"/>
      <c r="F686" s="125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</row>
    <row r="687" spans="2:82" ht="15.75" customHeight="1">
      <c r="B687" s="117"/>
      <c r="D687" s="123"/>
      <c r="F687" s="125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</row>
    <row r="688" spans="2:82" ht="15.75" customHeight="1">
      <c r="B688" s="117"/>
      <c r="D688" s="123"/>
      <c r="F688" s="125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</row>
    <row r="689" spans="2:82" ht="15.75" customHeight="1">
      <c r="B689" s="117"/>
      <c r="D689" s="123"/>
      <c r="F689" s="125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</row>
    <row r="690" spans="2:82" ht="15.75" customHeight="1">
      <c r="B690" s="117"/>
      <c r="D690" s="123"/>
      <c r="F690" s="125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</row>
    <row r="691" spans="2:82" ht="15.75" customHeight="1">
      <c r="B691" s="117"/>
      <c r="D691" s="123"/>
      <c r="F691" s="125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</row>
    <row r="692" spans="2:82" ht="15.75" customHeight="1">
      <c r="B692" s="117"/>
      <c r="D692" s="123"/>
      <c r="F692" s="125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</row>
    <row r="693" spans="2:82" ht="15.75" customHeight="1">
      <c r="B693" s="117"/>
      <c r="D693" s="123"/>
      <c r="F693" s="125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</row>
    <row r="694" spans="2:82" ht="15.75" customHeight="1">
      <c r="B694" s="117"/>
      <c r="D694" s="123"/>
      <c r="F694" s="125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</row>
    <row r="695" spans="2:82" ht="15.75" customHeight="1">
      <c r="B695" s="117"/>
      <c r="D695" s="123"/>
      <c r="F695" s="125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</row>
    <row r="696" spans="2:82" ht="15.75" customHeight="1">
      <c r="B696" s="117"/>
      <c r="D696" s="123"/>
      <c r="F696" s="125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</row>
    <row r="697" spans="2:82" ht="15.75" customHeight="1">
      <c r="B697" s="117"/>
      <c r="D697" s="123"/>
      <c r="F697" s="125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</row>
    <row r="698" spans="2:82" ht="15.75" customHeight="1">
      <c r="B698" s="117"/>
      <c r="D698" s="123"/>
      <c r="F698" s="125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</row>
    <row r="699" spans="2:82" ht="15.75" customHeight="1">
      <c r="B699" s="117"/>
      <c r="D699" s="123"/>
      <c r="F699" s="125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</row>
    <row r="700" spans="2:82" ht="15.75" customHeight="1">
      <c r="B700" s="117"/>
      <c r="D700" s="123"/>
      <c r="F700" s="125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</row>
    <row r="701" spans="2:82" ht="15.75" customHeight="1">
      <c r="B701" s="117"/>
      <c r="D701" s="123"/>
      <c r="F701" s="125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</row>
    <row r="702" spans="2:82" ht="15.75" customHeight="1">
      <c r="B702" s="117"/>
      <c r="D702" s="123"/>
      <c r="F702" s="125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</row>
    <row r="703" spans="2:82" ht="15.75" customHeight="1">
      <c r="B703" s="117"/>
      <c r="D703" s="123"/>
      <c r="F703" s="125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</row>
    <row r="704" spans="2:82" ht="15.75" customHeight="1">
      <c r="B704" s="117"/>
      <c r="D704" s="123"/>
      <c r="F704" s="125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</row>
    <row r="705" spans="2:82" ht="15.75" customHeight="1">
      <c r="B705" s="117"/>
      <c r="D705" s="123"/>
      <c r="F705" s="125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</row>
    <row r="706" spans="2:82" ht="15.75" customHeight="1">
      <c r="B706" s="117"/>
      <c r="D706" s="123"/>
      <c r="F706" s="125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</row>
    <row r="707" spans="2:82" ht="15.75" customHeight="1">
      <c r="B707" s="117"/>
      <c r="D707" s="123"/>
      <c r="F707" s="125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</row>
    <row r="708" spans="2:82" ht="15.75" customHeight="1">
      <c r="B708" s="117"/>
      <c r="D708" s="123"/>
      <c r="F708" s="125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</row>
    <row r="709" spans="2:82" ht="15.75" customHeight="1">
      <c r="B709" s="117"/>
      <c r="D709" s="123"/>
      <c r="F709" s="125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</row>
    <row r="710" spans="2:82" ht="15.75" customHeight="1">
      <c r="B710" s="117"/>
      <c r="D710" s="123"/>
      <c r="F710" s="125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</row>
    <row r="711" spans="2:82" ht="15.75" customHeight="1">
      <c r="B711" s="117"/>
      <c r="D711" s="123"/>
      <c r="F711" s="125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</row>
    <row r="712" spans="2:82" ht="15.75" customHeight="1">
      <c r="B712" s="117"/>
      <c r="D712" s="123"/>
      <c r="F712" s="125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</row>
    <row r="713" spans="2:82" ht="15.75" customHeight="1">
      <c r="B713" s="117"/>
      <c r="D713" s="123"/>
      <c r="F713" s="125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</row>
    <row r="714" spans="2:82" ht="15.75" customHeight="1">
      <c r="B714" s="117"/>
      <c r="D714" s="123"/>
      <c r="F714" s="125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</row>
    <row r="715" spans="2:82" ht="15.75" customHeight="1">
      <c r="B715" s="117"/>
      <c r="D715" s="123"/>
      <c r="F715" s="125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</row>
    <row r="716" spans="2:82" ht="15.75" customHeight="1">
      <c r="B716" s="117"/>
      <c r="D716" s="123"/>
      <c r="F716" s="125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</row>
    <row r="717" spans="2:82" ht="15.75" customHeight="1">
      <c r="B717" s="117"/>
      <c r="D717" s="123"/>
      <c r="F717" s="125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</row>
    <row r="718" spans="2:82" ht="15.75" customHeight="1">
      <c r="B718" s="117"/>
      <c r="D718" s="123"/>
      <c r="F718" s="125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</row>
    <row r="719" spans="2:82" ht="15.75" customHeight="1">
      <c r="B719" s="117"/>
      <c r="D719" s="123"/>
      <c r="F719" s="125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</row>
    <row r="720" spans="2:82" ht="15.75" customHeight="1">
      <c r="B720" s="117"/>
      <c r="D720" s="123"/>
      <c r="F720" s="125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</row>
    <row r="721" spans="2:82" ht="15.75" customHeight="1">
      <c r="B721" s="117"/>
      <c r="D721" s="123"/>
      <c r="F721" s="125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</row>
    <row r="722" spans="2:82" ht="15.75" customHeight="1">
      <c r="B722" s="117"/>
      <c r="D722" s="123"/>
      <c r="F722" s="125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</row>
    <row r="723" spans="2:82" ht="15.75" customHeight="1">
      <c r="B723" s="117"/>
      <c r="D723" s="123"/>
      <c r="F723" s="125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</row>
    <row r="724" spans="2:82" ht="15.75" customHeight="1">
      <c r="B724" s="117"/>
      <c r="D724" s="123"/>
      <c r="F724" s="125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</row>
    <row r="725" spans="2:82" ht="15.75" customHeight="1">
      <c r="B725" s="117"/>
      <c r="D725" s="123"/>
      <c r="F725" s="125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</row>
    <row r="726" spans="2:82" ht="15.75" customHeight="1">
      <c r="B726" s="117"/>
      <c r="D726" s="123"/>
      <c r="F726" s="125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</row>
    <row r="727" spans="2:82" ht="15.75" customHeight="1">
      <c r="B727" s="117"/>
      <c r="D727" s="123"/>
      <c r="F727" s="125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</row>
    <row r="728" spans="2:82" ht="15.75" customHeight="1">
      <c r="B728" s="117"/>
      <c r="D728" s="123"/>
      <c r="F728" s="125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</row>
    <row r="729" spans="2:82" ht="15.75" customHeight="1">
      <c r="B729" s="117"/>
      <c r="D729" s="123"/>
      <c r="F729" s="125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</row>
    <row r="730" spans="2:82" ht="15.75" customHeight="1">
      <c r="B730" s="117"/>
      <c r="D730" s="123"/>
      <c r="F730" s="125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</row>
    <row r="731" spans="2:82" ht="15.75" customHeight="1">
      <c r="B731" s="117"/>
      <c r="D731" s="123"/>
      <c r="F731" s="125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</row>
    <row r="732" spans="2:82" ht="15.75" customHeight="1">
      <c r="B732" s="117"/>
      <c r="D732" s="123"/>
      <c r="F732" s="125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</row>
    <row r="733" spans="2:82" ht="15.75" customHeight="1">
      <c r="B733" s="117"/>
      <c r="D733" s="123"/>
      <c r="F733" s="125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</row>
    <row r="734" spans="2:82" ht="15.75" customHeight="1">
      <c r="B734" s="117"/>
      <c r="D734" s="123"/>
      <c r="F734" s="125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</row>
    <row r="735" spans="2:82" ht="15.75" customHeight="1">
      <c r="B735" s="117"/>
      <c r="D735" s="123"/>
      <c r="F735" s="125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</row>
    <row r="736" spans="2:82" ht="15.75" customHeight="1">
      <c r="B736" s="117"/>
      <c r="D736" s="123"/>
      <c r="F736" s="125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</row>
    <row r="737" spans="2:82" ht="15.75" customHeight="1">
      <c r="B737" s="117"/>
      <c r="D737" s="123"/>
      <c r="F737" s="125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</row>
    <row r="738" spans="2:82" ht="15.75" customHeight="1">
      <c r="B738" s="117"/>
      <c r="D738" s="123"/>
      <c r="F738" s="125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</row>
    <row r="739" spans="2:82" ht="15.75" customHeight="1">
      <c r="B739" s="117"/>
      <c r="D739" s="123"/>
      <c r="F739" s="125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</row>
    <row r="740" spans="2:82" ht="15.75" customHeight="1">
      <c r="B740" s="117"/>
      <c r="D740" s="123"/>
      <c r="F740" s="125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</row>
    <row r="741" spans="2:82" ht="15.75" customHeight="1">
      <c r="B741" s="117"/>
      <c r="D741" s="123"/>
      <c r="F741" s="125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</row>
    <row r="742" spans="2:82" ht="15.75" customHeight="1">
      <c r="B742" s="117"/>
      <c r="D742" s="123"/>
      <c r="F742" s="125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</row>
    <row r="743" spans="2:82" ht="15.75" customHeight="1">
      <c r="B743" s="117"/>
      <c r="D743" s="123"/>
      <c r="F743" s="125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</row>
    <row r="744" spans="2:82" ht="15.75" customHeight="1">
      <c r="B744" s="117"/>
      <c r="D744" s="123"/>
      <c r="F744" s="125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</row>
    <row r="745" spans="2:82" ht="15.75" customHeight="1">
      <c r="B745" s="117"/>
      <c r="D745" s="123"/>
      <c r="F745" s="125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</row>
    <row r="746" spans="2:82" ht="15.75" customHeight="1">
      <c r="B746" s="117"/>
      <c r="D746" s="123"/>
      <c r="F746" s="125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</row>
    <row r="747" spans="2:82" ht="15.75" customHeight="1">
      <c r="B747" s="117"/>
      <c r="D747" s="123"/>
      <c r="F747" s="125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</row>
    <row r="748" spans="2:82" ht="15.75" customHeight="1">
      <c r="B748" s="117"/>
      <c r="D748" s="123"/>
      <c r="F748" s="125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</row>
    <row r="749" spans="2:82" ht="15.75" customHeight="1">
      <c r="B749" s="117"/>
      <c r="D749" s="123"/>
      <c r="F749" s="125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</row>
    <row r="750" spans="2:82" ht="15.75" customHeight="1">
      <c r="B750" s="117"/>
      <c r="D750" s="123"/>
      <c r="F750" s="125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</row>
    <row r="751" spans="2:82" ht="15.75" customHeight="1">
      <c r="B751" s="117"/>
      <c r="D751" s="123"/>
      <c r="F751" s="125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</row>
    <row r="752" spans="2:82" ht="15.75" customHeight="1">
      <c r="B752" s="117"/>
      <c r="D752" s="123"/>
      <c r="F752" s="125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</row>
    <row r="753" spans="2:82" ht="15.75" customHeight="1">
      <c r="B753" s="117"/>
      <c r="D753" s="123"/>
      <c r="F753" s="125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</row>
    <row r="754" spans="2:82" ht="15.75" customHeight="1">
      <c r="B754" s="117"/>
      <c r="D754" s="123"/>
      <c r="F754" s="125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</row>
    <row r="755" spans="2:82" ht="15.75" customHeight="1">
      <c r="B755" s="117"/>
      <c r="D755" s="123"/>
      <c r="F755" s="125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</row>
    <row r="756" spans="2:82" ht="15.75" customHeight="1">
      <c r="B756" s="117"/>
      <c r="D756" s="123"/>
      <c r="F756" s="125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</row>
    <row r="757" spans="2:82" ht="15.75" customHeight="1">
      <c r="B757" s="117"/>
      <c r="D757" s="123"/>
      <c r="F757" s="125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</row>
    <row r="758" spans="2:82" ht="15.75" customHeight="1">
      <c r="B758" s="117"/>
      <c r="D758" s="123"/>
      <c r="F758" s="125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</row>
    <row r="759" spans="2:82" ht="15.75" customHeight="1">
      <c r="B759" s="117"/>
      <c r="D759" s="123"/>
      <c r="F759" s="125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</row>
    <row r="760" spans="2:82" ht="15.75" customHeight="1">
      <c r="B760" s="117"/>
      <c r="D760" s="123"/>
      <c r="F760" s="125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</row>
    <row r="761" spans="2:82" ht="15.75" customHeight="1">
      <c r="B761" s="117"/>
      <c r="D761" s="123"/>
      <c r="F761" s="125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</row>
    <row r="762" spans="2:82" ht="15.75" customHeight="1">
      <c r="B762" s="117"/>
      <c r="D762" s="123"/>
      <c r="F762" s="125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</row>
    <row r="763" spans="2:82" ht="15.75" customHeight="1">
      <c r="B763" s="117"/>
      <c r="D763" s="123"/>
      <c r="F763" s="125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</row>
    <row r="764" spans="2:82" ht="15.75" customHeight="1">
      <c r="B764" s="117"/>
      <c r="D764" s="123"/>
      <c r="F764" s="125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</row>
    <row r="765" spans="2:82" ht="15.75" customHeight="1">
      <c r="B765" s="117"/>
      <c r="D765" s="123"/>
      <c r="F765" s="125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</row>
    <row r="766" spans="2:82" ht="15.75" customHeight="1">
      <c r="B766" s="117"/>
      <c r="D766" s="123"/>
      <c r="F766" s="125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</row>
    <row r="767" spans="2:82" ht="15.75" customHeight="1">
      <c r="B767" s="117"/>
      <c r="D767" s="123"/>
      <c r="F767" s="125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</row>
    <row r="768" spans="2:82" ht="15.75" customHeight="1">
      <c r="B768" s="117"/>
      <c r="D768" s="123"/>
      <c r="F768" s="125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</row>
    <row r="769" spans="2:82" ht="15.75" customHeight="1">
      <c r="B769" s="117"/>
      <c r="D769" s="123"/>
      <c r="F769" s="125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</row>
    <row r="770" spans="2:82" ht="15.75" customHeight="1">
      <c r="B770" s="117"/>
      <c r="D770" s="123"/>
      <c r="F770" s="125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</row>
    <row r="771" spans="2:82" ht="15.75" customHeight="1">
      <c r="B771" s="117"/>
      <c r="D771" s="123"/>
      <c r="F771" s="125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</row>
    <row r="772" spans="2:82" ht="15.75" customHeight="1">
      <c r="B772" s="117"/>
      <c r="D772" s="123"/>
      <c r="F772" s="125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</row>
    <row r="773" spans="2:82" ht="15.75" customHeight="1">
      <c r="B773" s="117"/>
      <c r="D773" s="123"/>
      <c r="F773" s="125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</row>
    <row r="774" spans="2:82" ht="15.75" customHeight="1">
      <c r="B774" s="117"/>
      <c r="D774" s="123"/>
      <c r="F774" s="125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</row>
    <row r="775" spans="2:82" ht="15.75" customHeight="1">
      <c r="B775" s="117"/>
      <c r="D775" s="123"/>
      <c r="F775" s="125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</row>
    <row r="776" spans="2:82" ht="15.75" customHeight="1">
      <c r="B776" s="117"/>
      <c r="D776" s="123"/>
      <c r="F776" s="125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</row>
    <row r="777" spans="2:82" ht="15.75" customHeight="1">
      <c r="B777" s="117"/>
      <c r="D777" s="123"/>
      <c r="F777" s="125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</row>
    <row r="778" spans="2:82" ht="15.75" customHeight="1">
      <c r="B778" s="117"/>
      <c r="D778" s="123"/>
      <c r="F778" s="125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</row>
    <row r="779" spans="2:82" ht="15.75" customHeight="1">
      <c r="B779" s="117"/>
      <c r="D779" s="123"/>
      <c r="F779" s="125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</row>
    <row r="780" spans="2:82" ht="15.75" customHeight="1">
      <c r="B780" s="117"/>
      <c r="D780" s="123"/>
      <c r="F780" s="125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</row>
    <row r="781" spans="2:82" ht="15.75" customHeight="1">
      <c r="B781" s="117"/>
      <c r="D781" s="123"/>
      <c r="F781" s="125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</row>
    <row r="782" spans="2:82" ht="15.75" customHeight="1">
      <c r="B782" s="117"/>
      <c r="D782" s="123"/>
      <c r="F782" s="125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</row>
    <row r="783" spans="2:82" ht="15.75" customHeight="1">
      <c r="B783" s="117"/>
      <c r="D783" s="123"/>
      <c r="F783" s="125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</row>
    <row r="784" spans="2:82" ht="15.75" customHeight="1">
      <c r="B784" s="117"/>
      <c r="D784" s="123"/>
      <c r="F784" s="125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</row>
    <row r="785" spans="2:82" ht="15.75" customHeight="1">
      <c r="B785" s="117"/>
      <c r="D785" s="123"/>
      <c r="F785" s="125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</row>
    <row r="786" spans="2:82" ht="15.75" customHeight="1">
      <c r="B786" s="117"/>
      <c r="D786" s="123"/>
      <c r="F786" s="125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</row>
    <row r="787" spans="2:82" ht="15.75" customHeight="1">
      <c r="B787" s="117"/>
      <c r="D787" s="123"/>
      <c r="F787" s="125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</row>
    <row r="788" spans="2:82" ht="15.75" customHeight="1">
      <c r="B788" s="117"/>
      <c r="D788" s="123"/>
      <c r="F788" s="125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</row>
    <row r="789" spans="2:82" ht="15.75" customHeight="1">
      <c r="B789" s="117"/>
      <c r="D789" s="123"/>
      <c r="F789" s="125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</row>
    <row r="790" spans="2:82" ht="15.75" customHeight="1">
      <c r="B790" s="117"/>
      <c r="D790" s="123"/>
      <c r="F790" s="125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</row>
    <row r="791" spans="2:82" ht="15.75" customHeight="1">
      <c r="B791" s="117"/>
      <c r="D791" s="123"/>
      <c r="F791" s="125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</row>
    <row r="792" spans="2:82" ht="15.75" customHeight="1">
      <c r="B792" s="117"/>
      <c r="D792" s="123"/>
      <c r="F792" s="125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</row>
    <row r="793" spans="2:82" ht="15.75" customHeight="1">
      <c r="B793" s="117"/>
      <c r="D793" s="123"/>
      <c r="F793" s="125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</row>
    <row r="794" spans="2:82" ht="15.75" customHeight="1">
      <c r="B794" s="117"/>
      <c r="D794" s="123"/>
      <c r="F794" s="125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</row>
    <row r="795" spans="2:82" ht="15.75" customHeight="1">
      <c r="B795" s="117"/>
      <c r="D795" s="123"/>
      <c r="F795" s="125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</row>
    <row r="796" spans="2:82" ht="15.75" customHeight="1">
      <c r="B796" s="117"/>
      <c r="D796" s="123"/>
      <c r="F796" s="125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</row>
    <row r="797" spans="2:82" ht="15.75" customHeight="1">
      <c r="B797" s="117"/>
      <c r="D797" s="123"/>
      <c r="F797" s="125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</row>
    <row r="798" spans="2:82" ht="15.75" customHeight="1">
      <c r="B798" s="117"/>
      <c r="D798" s="123"/>
      <c r="F798" s="125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</row>
    <row r="799" spans="2:82" ht="15.75" customHeight="1">
      <c r="B799" s="117"/>
      <c r="D799" s="123"/>
      <c r="F799" s="125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</row>
    <row r="800" spans="2:82" ht="15.75" customHeight="1">
      <c r="B800" s="117"/>
      <c r="D800" s="123"/>
      <c r="F800" s="125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</row>
    <row r="801" spans="2:82" ht="15.75" customHeight="1">
      <c r="B801" s="117"/>
      <c r="D801" s="123"/>
      <c r="F801" s="125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</row>
    <row r="802" spans="2:82" ht="15.75" customHeight="1">
      <c r="B802" s="117"/>
      <c r="D802" s="123"/>
      <c r="F802" s="125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</row>
    <row r="803" spans="2:82" ht="15.75" customHeight="1">
      <c r="B803" s="117"/>
      <c r="D803" s="123"/>
      <c r="F803" s="125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</row>
    <row r="804" spans="2:82" ht="15.75" customHeight="1">
      <c r="B804" s="117"/>
      <c r="D804" s="123"/>
      <c r="F804" s="125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</row>
    <row r="805" spans="2:82" ht="15.75" customHeight="1">
      <c r="B805" s="117"/>
      <c r="D805" s="123"/>
      <c r="F805" s="125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</row>
    <row r="806" spans="2:82" ht="15.75" customHeight="1">
      <c r="B806" s="117"/>
      <c r="D806" s="123"/>
      <c r="F806" s="125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</row>
    <row r="807" spans="2:82" ht="15.75" customHeight="1">
      <c r="B807" s="117"/>
      <c r="D807" s="123"/>
      <c r="F807" s="125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</row>
    <row r="808" spans="2:82" ht="15.75" customHeight="1">
      <c r="B808" s="117"/>
      <c r="D808" s="123"/>
      <c r="F808" s="125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</row>
    <row r="809" spans="2:82" ht="15.75" customHeight="1">
      <c r="B809" s="117"/>
      <c r="D809" s="123"/>
      <c r="F809" s="125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</row>
    <row r="810" spans="2:82" ht="15.75" customHeight="1">
      <c r="B810" s="117"/>
      <c r="D810" s="123"/>
      <c r="F810" s="125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</row>
    <row r="811" spans="2:82" ht="15.75" customHeight="1">
      <c r="B811" s="117"/>
      <c r="D811" s="123"/>
      <c r="F811" s="125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</row>
    <row r="812" spans="2:82" ht="15.75" customHeight="1">
      <c r="B812" s="117"/>
      <c r="D812" s="123"/>
      <c r="F812" s="125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</row>
    <row r="813" spans="2:82" ht="15.75" customHeight="1">
      <c r="B813" s="117"/>
      <c r="D813" s="123"/>
      <c r="F813" s="125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</row>
    <row r="814" spans="2:82" ht="15.75" customHeight="1">
      <c r="B814" s="117"/>
      <c r="D814" s="123"/>
      <c r="F814" s="125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</row>
    <row r="815" spans="2:82" ht="15.75" customHeight="1">
      <c r="B815" s="117"/>
      <c r="D815" s="123"/>
      <c r="F815" s="125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</row>
    <row r="816" spans="2:82" ht="15.75" customHeight="1">
      <c r="B816" s="117"/>
      <c r="D816" s="123"/>
      <c r="F816" s="125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</row>
    <row r="817" spans="2:82" ht="15.75" customHeight="1">
      <c r="B817" s="117"/>
      <c r="D817" s="123"/>
      <c r="F817" s="125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</row>
    <row r="818" spans="2:82" ht="15.75" customHeight="1">
      <c r="B818" s="117"/>
      <c r="D818" s="123"/>
      <c r="F818" s="125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</row>
    <row r="819" spans="2:82" ht="15.75" customHeight="1">
      <c r="B819" s="117"/>
      <c r="D819" s="123"/>
      <c r="F819" s="125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</row>
    <row r="820" spans="2:82" ht="15.75" customHeight="1">
      <c r="B820" s="117"/>
      <c r="D820" s="123"/>
      <c r="F820" s="125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</row>
    <row r="821" spans="2:82" ht="15.75" customHeight="1">
      <c r="B821" s="117"/>
      <c r="D821" s="123"/>
      <c r="F821" s="125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</row>
    <row r="822" spans="2:82" ht="15.75" customHeight="1">
      <c r="B822" s="117"/>
      <c r="D822" s="123"/>
      <c r="F822" s="125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</row>
    <row r="823" spans="2:82" ht="15.75" customHeight="1">
      <c r="B823" s="117"/>
      <c r="D823" s="123"/>
      <c r="F823" s="125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</row>
    <row r="824" spans="2:82" ht="15.75" customHeight="1">
      <c r="B824" s="117"/>
      <c r="D824" s="123"/>
      <c r="F824" s="125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</row>
    <row r="825" spans="2:82" ht="15.75" customHeight="1">
      <c r="B825" s="117"/>
      <c r="D825" s="123"/>
      <c r="F825" s="125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</row>
    <row r="826" spans="2:82" ht="15.75" customHeight="1">
      <c r="B826" s="117"/>
      <c r="D826" s="123"/>
      <c r="F826" s="125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</row>
    <row r="827" spans="2:82" ht="15.75" customHeight="1">
      <c r="B827" s="117"/>
      <c r="D827" s="123"/>
      <c r="F827" s="125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</row>
    <row r="828" spans="2:82" ht="15.75" customHeight="1">
      <c r="B828" s="117"/>
      <c r="D828" s="123"/>
      <c r="F828" s="125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</row>
    <row r="829" spans="2:82" ht="15.75" customHeight="1">
      <c r="B829" s="117"/>
      <c r="D829" s="123"/>
      <c r="F829" s="125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</row>
    <row r="830" spans="2:82" ht="15.75" customHeight="1">
      <c r="B830" s="117"/>
      <c r="D830" s="123"/>
      <c r="F830" s="125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</row>
    <row r="831" spans="2:82" ht="15.75" customHeight="1">
      <c r="B831" s="117"/>
      <c r="D831" s="123"/>
      <c r="F831" s="125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</row>
    <row r="832" spans="2:82" ht="15.75" customHeight="1">
      <c r="B832" s="117"/>
      <c r="D832" s="123"/>
      <c r="F832" s="125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</row>
    <row r="833" spans="2:82" ht="15.75" customHeight="1">
      <c r="B833" s="117"/>
      <c r="D833" s="123"/>
      <c r="F833" s="125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</row>
    <row r="834" spans="2:82" ht="15.75" customHeight="1">
      <c r="B834" s="117"/>
      <c r="D834" s="123"/>
      <c r="F834" s="125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</row>
    <row r="835" spans="2:82" ht="15.75" customHeight="1">
      <c r="B835" s="117"/>
      <c r="D835" s="123"/>
      <c r="F835" s="125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</row>
    <row r="836" spans="2:82" ht="15.75" customHeight="1">
      <c r="B836" s="117"/>
      <c r="D836" s="123"/>
      <c r="F836" s="125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</row>
    <row r="837" spans="2:82" ht="15.75" customHeight="1">
      <c r="B837" s="117"/>
      <c r="D837" s="123"/>
      <c r="F837" s="125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</row>
    <row r="838" spans="2:82" ht="15.75" customHeight="1">
      <c r="B838" s="117"/>
      <c r="D838" s="123"/>
      <c r="F838" s="125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</row>
    <row r="839" spans="2:82" ht="15.75" customHeight="1">
      <c r="B839" s="117"/>
      <c r="D839" s="123"/>
      <c r="F839" s="125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</row>
    <row r="840" spans="2:82" ht="15.75" customHeight="1">
      <c r="B840" s="117"/>
      <c r="D840" s="123"/>
      <c r="F840" s="125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</row>
    <row r="841" spans="2:82" ht="15.75" customHeight="1">
      <c r="B841" s="117"/>
      <c r="D841" s="123"/>
      <c r="F841" s="125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</row>
    <row r="842" spans="2:82" ht="15.75" customHeight="1">
      <c r="B842" s="117"/>
      <c r="D842" s="123"/>
      <c r="F842" s="125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</row>
    <row r="843" spans="2:82" ht="15.75" customHeight="1">
      <c r="B843" s="117"/>
      <c r="D843" s="123"/>
      <c r="F843" s="125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</row>
    <row r="844" spans="2:82" ht="15.75" customHeight="1">
      <c r="B844" s="117"/>
      <c r="D844" s="123"/>
      <c r="F844" s="125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</row>
    <row r="845" spans="2:82" ht="15.75" customHeight="1">
      <c r="B845" s="117"/>
      <c r="D845" s="123"/>
      <c r="F845" s="125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</row>
    <row r="846" spans="2:82" ht="15.75" customHeight="1">
      <c r="B846" s="117"/>
      <c r="D846" s="123"/>
      <c r="F846" s="125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</row>
    <row r="847" spans="2:82" ht="15.75" customHeight="1">
      <c r="B847" s="117"/>
      <c r="D847" s="123"/>
      <c r="F847" s="125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</row>
    <row r="848" spans="2:82" ht="15.75" customHeight="1">
      <c r="B848" s="117"/>
      <c r="D848" s="123"/>
      <c r="F848" s="125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</row>
    <row r="849" spans="2:82" ht="15.75" customHeight="1">
      <c r="B849" s="117"/>
      <c r="D849" s="123"/>
      <c r="F849" s="125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</row>
    <row r="850" spans="2:82" ht="15.75" customHeight="1">
      <c r="B850" s="117"/>
      <c r="D850" s="123"/>
      <c r="F850" s="125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</row>
    <row r="851" spans="2:82" ht="15.75" customHeight="1">
      <c r="B851" s="117"/>
      <c r="D851" s="123"/>
      <c r="F851" s="125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</row>
    <row r="852" spans="2:82" ht="15.75" customHeight="1">
      <c r="B852" s="117"/>
      <c r="D852" s="123"/>
      <c r="F852" s="125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</row>
    <row r="853" spans="2:82" ht="15.75" customHeight="1">
      <c r="B853" s="117"/>
      <c r="D853" s="123"/>
      <c r="F853" s="125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</row>
    <row r="854" spans="2:82" ht="15.75" customHeight="1">
      <c r="B854" s="117"/>
      <c r="D854" s="123"/>
      <c r="F854" s="125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</row>
    <row r="855" spans="2:82" ht="15.75" customHeight="1">
      <c r="B855" s="117"/>
      <c r="D855" s="123"/>
      <c r="F855" s="125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</row>
    <row r="856" spans="2:82" ht="15.75" customHeight="1">
      <c r="B856" s="117"/>
      <c r="D856" s="123"/>
      <c r="F856" s="125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</row>
    <row r="857" spans="2:82" ht="15.75" customHeight="1">
      <c r="B857" s="117"/>
      <c r="D857" s="123"/>
      <c r="F857" s="125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</row>
    <row r="858" spans="2:82" ht="15.75" customHeight="1">
      <c r="B858" s="117"/>
      <c r="D858" s="123"/>
      <c r="F858" s="125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</row>
    <row r="859" spans="2:82" ht="15.75" customHeight="1">
      <c r="B859" s="117"/>
      <c r="D859" s="123"/>
      <c r="F859" s="125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</row>
    <row r="860" spans="2:82" ht="15.75" customHeight="1">
      <c r="B860" s="117"/>
      <c r="D860" s="123"/>
      <c r="F860" s="125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</row>
    <row r="861" spans="2:82" ht="15.75" customHeight="1">
      <c r="B861" s="117"/>
      <c r="D861" s="123"/>
      <c r="F861" s="125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</row>
    <row r="862" spans="2:82" ht="15.75" customHeight="1">
      <c r="B862" s="117"/>
      <c r="D862" s="123"/>
      <c r="F862" s="125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</row>
    <row r="863" spans="2:82" ht="15.75" customHeight="1">
      <c r="B863" s="117"/>
      <c r="D863" s="123"/>
      <c r="F863" s="125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</row>
    <row r="864" spans="2:82" ht="15.75" customHeight="1">
      <c r="B864" s="117"/>
      <c r="D864" s="123"/>
      <c r="F864" s="125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</row>
    <row r="865" spans="2:82" ht="15.75" customHeight="1">
      <c r="B865" s="117"/>
      <c r="D865" s="123"/>
      <c r="F865" s="125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</row>
    <row r="866" spans="2:82" ht="15.75" customHeight="1">
      <c r="B866" s="117"/>
      <c r="D866" s="123"/>
      <c r="F866" s="125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</row>
    <row r="867" spans="2:82" ht="15.75" customHeight="1">
      <c r="B867" s="117"/>
      <c r="D867" s="123"/>
      <c r="F867" s="125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</row>
    <row r="868" spans="2:82" ht="15.75" customHeight="1">
      <c r="B868" s="117"/>
      <c r="D868" s="123"/>
      <c r="F868" s="125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</row>
    <row r="869" spans="2:82" ht="15.75" customHeight="1">
      <c r="B869" s="117"/>
      <c r="D869" s="123"/>
      <c r="F869" s="125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</row>
    <row r="870" spans="2:82" ht="15.75" customHeight="1">
      <c r="B870" s="117"/>
      <c r="D870" s="123"/>
      <c r="F870" s="125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</row>
    <row r="871" spans="2:82" ht="15.75" customHeight="1">
      <c r="B871" s="117"/>
      <c r="D871" s="123"/>
      <c r="F871" s="125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</row>
    <row r="872" spans="2:82" ht="15.75" customHeight="1">
      <c r="B872" s="117"/>
      <c r="D872" s="123"/>
      <c r="F872" s="125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</row>
    <row r="873" spans="2:82" ht="15.75" customHeight="1">
      <c r="B873" s="117"/>
      <c r="D873" s="123"/>
      <c r="F873" s="125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</row>
    <row r="874" spans="2:82" ht="15.75" customHeight="1">
      <c r="B874" s="117"/>
      <c r="D874" s="123"/>
      <c r="F874" s="125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</row>
    <row r="875" spans="2:82" ht="15.75" customHeight="1">
      <c r="B875" s="117"/>
      <c r="D875" s="123"/>
      <c r="F875" s="125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</row>
    <row r="876" spans="2:82" ht="15.75" customHeight="1">
      <c r="B876" s="117"/>
      <c r="D876" s="123"/>
      <c r="F876" s="125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</row>
    <row r="877" spans="2:82" ht="15.75" customHeight="1">
      <c r="B877" s="117"/>
      <c r="D877" s="123"/>
      <c r="F877" s="125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</row>
    <row r="878" spans="2:82" ht="15.75" customHeight="1">
      <c r="B878" s="117"/>
      <c r="D878" s="123"/>
      <c r="F878" s="125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</row>
    <row r="879" spans="2:82" ht="15.75" customHeight="1">
      <c r="B879" s="117"/>
      <c r="D879" s="123"/>
      <c r="F879" s="125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</row>
    <row r="880" spans="2:82" ht="15.75" customHeight="1">
      <c r="B880" s="117"/>
      <c r="D880" s="123"/>
      <c r="F880" s="125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</row>
    <row r="881" spans="2:82" ht="15.75" customHeight="1">
      <c r="B881" s="117"/>
      <c r="D881" s="123"/>
      <c r="F881" s="125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</row>
    <row r="882" spans="2:82" ht="15.75" customHeight="1">
      <c r="B882" s="117"/>
      <c r="D882" s="123"/>
      <c r="F882" s="125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</row>
    <row r="883" spans="2:82" ht="15.75" customHeight="1">
      <c r="B883" s="117"/>
      <c r="D883" s="123"/>
      <c r="F883" s="125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</row>
    <row r="884" spans="2:82" ht="15.75" customHeight="1">
      <c r="B884" s="117"/>
      <c r="D884" s="123"/>
      <c r="F884" s="125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</row>
    <row r="885" spans="2:82" ht="15.75" customHeight="1">
      <c r="B885" s="117"/>
      <c r="D885" s="123"/>
      <c r="F885" s="125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</row>
    <row r="886" spans="2:82" ht="15.75" customHeight="1">
      <c r="B886" s="117"/>
      <c r="D886" s="123"/>
      <c r="F886" s="125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</row>
    <row r="887" spans="2:82" ht="15.75" customHeight="1">
      <c r="B887" s="117"/>
      <c r="D887" s="123"/>
      <c r="F887" s="125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</row>
    <row r="888" spans="2:82" ht="15.75" customHeight="1">
      <c r="B888" s="117"/>
      <c r="D888" s="123"/>
      <c r="F888" s="125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</row>
    <row r="889" spans="2:82" ht="15.75" customHeight="1">
      <c r="B889" s="117"/>
      <c r="D889" s="123"/>
      <c r="F889" s="125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</row>
    <row r="890" spans="2:82" ht="15.75" customHeight="1">
      <c r="B890" s="117"/>
      <c r="D890" s="123"/>
      <c r="F890" s="125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</row>
    <row r="891" spans="2:82" ht="15.75" customHeight="1">
      <c r="B891" s="117"/>
      <c r="D891" s="123"/>
      <c r="F891" s="125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</row>
    <row r="892" spans="2:82" ht="15.75" customHeight="1">
      <c r="B892" s="117"/>
      <c r="D892" s="123"/>
      <c r="F892" s="125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</row>
    <row r="893" spans="2:82" ht="15.75" customHeight="1">
      <c r="B893" s="117"/>
      <c r="D893" s="123"/>
      <c r="F893" s="125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</row>
    <row r="894" spans="2:82" ht="15.75" customHeight="1">
      <c r="B894" s="117"/>
      <c r="D894" s="123"/>
      <c r="F894" s="125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</row>
    <row r="895" spans="2:82" ht="15.75" customHeight="1">
      <c r="B895" s="117"/>
      <c r="D895" s="123"/>
      <c r="F895" s="125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</row>
    <row r="896" spans="2:82" ht="15.75" customHeight="1">
      <c r="B896" s="117"/>
      <c r="D896" s="123"/>
      <c r="F896" s="125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</row>
    <row r="897" spans="2:82" ht="15.75" customHeight="1">
      <c r="B897" s="117"/>
      <c r="D897" s="123"/>
      <c r="F897" s="125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</row>
    <row r="898" spans="2:82" ht="15.75" customHeight="1">
      <c r="B898" s="117"/>
      <c r="D898" s="123"/>
      <c r="F898" s="125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</row>
    <row r="899" spans="2:82" ht="15.75" customHeight="1">
      <c r="B899" s="117"/>
      <c r="D899" s="123"/>
      <c r="F899" s="125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</row>
    <row r="900" spans="2:82" ht="15.75" customHeight="1">
      <c r="B900" s="117"/>
      <c r="D900" s="123"/>
      <c r="F900" s="125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</row>
    <row r="901" spans="2:82" ht="15.75" customHeight="1">
      <c r="B901" s="117"/>
      <c r="D901" s="123"/>
      <c r="F901" s="125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</row>
    <row r="902" spans="2:82" ht="15.75" customHeight="1">
      <c r="B902" s="117"/>
      <c r="D902" s="123"/>
      <c r="F902" s="125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</row>
    <row r="903" spans="2:82" ht="15.75" customHeight="1">
      <c r="B903" s="117"/>
      <c r="D903" s="123"/>
      <c r="F903" s="125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</row>
    <row r="904" spans="2:82" ht="15.75" customHeight="1">
      <c r="B904" s="117"/>
      <c r="D904" s="123"/>
      <c r="F904" s="125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</row>
    <row r="905" spans="2:82" ht="15.75" customHeight="1">
      <c r="B905" s="117"/>
      <c r="D905" s="123"/>
      <c r="F905" s="125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</row>
    <row r="906" spans="2:82" ht="15.75" customHeight="1">
      <c r="B906" s="117"/>
      <c r="D906" s="123"/>
      <c r="F906" s="125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</row>
    <row r="907" spans="2:82" ht="15.75" customHeight="1">
      <c r="B907" s="117"/>
      <c r="D907" s="123"/>
      <c r="F907" s="125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</row>
    <row r="908" spans="2:82" ht="15.75" customHeight="1">
      <c r="B908" s="117"/>
      <c r="D908" s="123"/>
      <c r="F908" s="125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</row>
    <row r="909" spans="2:82" ht="15.75" customHeight="1">
      <c r="B909" s="117"/>
      <c r="D909" s="123"/>
      <c r="F909" s="125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</row>
    <row r="910" spans="2:82" ht="15.75" customHeight="1">
      <c r="B910" s="117"/>
      <c r="D910" s="123"/>
      <c r="F910" s="125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</row>
    <row r="911" spans="2:82" ht="15.75" customHeight="1">
      <c r="B911" s="117"/>
      <c r="D911" s="123"/>
      <c r="F911" s="125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</row>
    <row r="912" spans="2:82" ht="15.75" customHeight="1">
      <c r="B912" s="117"/>
      <c r="D912" s="123"/>
      <c r="F912" s="125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</row>
    <row r="913" spans="2:82" ht="15.75" customHeight="1">
      <c r="B913" s="117"/>
      <c r="D913" s="123"/>
      <c r="F913" s="125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</row>
    <row r="914" spans="2:82" ht="15.75" customHeight="1">
      <c r="B914" s="117"/>
      <c r="D914" s="123"/>
      <c r="F914" s="125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</row>
    <row r="915" spans="2:82" ht="15.75" customHeight="1">
      <c r="B915" s="117"/>
      <c r="D915" s="123"/>
      <c r="F915" s="125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</row>
    <row r="916" spans="2:82" ht="15.75" customHeight="1">
      <c r="B916" s="117"/>
      <c r="D916" s="123"/>
      <c r="F916" s="125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</row>
    <row r="917" spans="2:82" ht="15.75" customHeight="1">
      <c r="B917" s="117"/>
      <c r="D917" s="123"/>
      <c r="F917" s="125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</row>
    <row r="918" spans="2:82" ht="15.75" customHeight="1">
      <c r="B918" s="117"/>
      <c r="D918" s="123"/>
      <c r="F918" s="125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</row>
    <row r="919" spans="2:82" ht="15.75" customHeight="1">
      <c r="B919" s="117"/>
      <c r="D919" s="123"/>
      <c r="F919" s="125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</row>
    <row r="920" spans="2:82" ht="15.75" customHeight="1">
      <c r="B920" s="117"/>
      <c r="D920" s="123"/>
      <c r="F920" s="125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</row>
    <row r="921" spans="2:82" ht="15.75" customHeight="1">
      <c r="B921" s="117"/>
      <c r="D921" s="123"/>
      <c r="F921" s="125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</row>
    <row r="922" spans="2:82" ht="15.75" customHeight="1">
      <c r="B922" s="117"/>
      <c r="D922" s="123"/>
      <c r="F922" s="125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</row>
    <row r="923" spans="2:82" ht="15.75" customHeight="1">
      <c r="B923" s="117"/>
      <c r="D923" s="123"/>
      <c r="F923" s="125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</row>
    <row r="924" spans="2:82" ht="15.75" customHeight="1">
      <c r="B924" s="117"/>
      <c r="D924" s="123"/>
      <c r="F924" s="125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</row>
    <row r="925" spans="2:82" ht="15.75" customHeight="1">
      <c r="B925" s="117"/>
      <c r="D925" s="123"/>
      <c r="F925" s="125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</row>
    <row r="926" spans="2:82" ht="15.75" customHeight="1">
      <c r="B926" s="117"/>
      <c r="D926" s="123"/>
      <c r="F926" s="125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</row>
    <row r="927" spans="2:82" ht="15.75" customHeight="1">
      <c r="B927" s="117"/>
      <c r="D927" s="123"/>
      <c r="F927" s="125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</row>
    <row r="928" spans="2:82" ht="15.75" customHeight="1">
      <c r="B928" s="117"/>
      <c r="D928" s="123"/>
      <c r="F928" s="125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</row>
    <row r="929" spans="2:82" ht="15.75" customHeight="1">
      <c r="B929" s="117"/>
      <c r="D929" s="123"/>
      <c r="F929" s="125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</row>
    <row r="930" spans="2:82" ht="15.75" customHeight="1">
      <c r="B930" s="117"/>
      <c r="D930" s="123"/>
      <c r="F930" s="125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</row>
    <row r="931" spans="2:82" ht="15.75" customHeight="1">
      <c r="B931" s="117"/>
      <c r="D931" s="123"/>
      <c r="F931" s="125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</row>
    <row r="932" spans="2:82" ht="15.75" customHeight="1">
      <c r="B932" s="117"/>
      <c r="D932" s="123"/>
      <c r="F932" s="125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</row>
    <row r="933" spans="2:82" ht="15.75" customHeight="1">
      <c r="B933" s="117"/>
      <c r="D933" s="123"/>
      <c r="F933" s="125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</row>
    <row r="934" spans="2:82" ht="15.75" customHeight="1">
      <c r="B934" s="117"/>
      <c r="D934" s="123"/>
      <c r="F934" s="125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</row>
    <row r="935" spans="2:82" ht="15.75" customHeight="1">
      <c r="B935" s="117"/>
      <c r="D935" s="123"/>
      <c r="F935" s="125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</row>
    <row r="936" spans="2:82" ht="15.75" customHeight="1">
      <c r="B936" s="117"/>
      <c r="D936" s="123"/>
      <c r="F936" s="125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</row>
    <row r="937" spans="2:82" ht="15.75" customHeight="1">
      <c r="B937" s="117"/>
      <c r="D937" s="123"/>
      <c r="F937" s="125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</row>
    <row r="938" spans="2:82" ht="15.75" customHeight="1">
      <c r="B938" s="117"/>
      <c r="D938" s="123"/>
      <c r="F938" s="125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</row>
    <row r="939" spans="2:82" ht="15.75" customHeight="1">
      <c r="B939" s="117"/>
      <c r="D939" s="123"/>
      <c r="F939" s="125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</row>
    <row r="940" spans="2:82" ht="15.75" customHeight="1">
      <c r="B940" s="117"/>
      <c r="D940" s="123"/>
      <c r="F940" s="125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</row>
    <row r="941" spans="2:82" ht="15.75" customHeight="1">
      <c r="B941" s="117"/>
      <c r="D941" s="123"/>
      <c r="F941" s="125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</row>
    <row r="942" spans="2:82" ht="15.75" customHeight="1">
      <c r="B942" s="117"/>
      <c r="D942" s="123"/>
      <c r="F942" s="125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</row>
    <row r="943" spans="2:82" ht="15.75" customHeight="1">
      <c r="B943" s="117"/>
      <c r="D943" s="123"/>
      <c r="F943" s="125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</row>
    <row r="944" spans="2:82" ht="15.75" customHeight="1">
      <c r="B944" s="117"/>
      <c r="D944" s="123"/>
      <c r="F944" s="125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</row>
    <row r="945" spans="2:82" ht="15.75" customHeight="1">
      <c r="B945" s="117"/>
      <c r="D945" s="123"/>
      <c r="F945" s="125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</row>
    <row r="946" spans="2:82" ht="15.75" customHeight="1">
      <c r="B946" s="117"/>
      <c r="D946" s="123"/>
      <c r="F946" s="125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</row>
    <row r="947" spans="2:82" ht="15.75" customHeight="1">
      <c r="B947" s="117"/>
      <c r="D947" s="123"/>
      <c r="F947" s="125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</row>
    <row r="948" spans="2:82" ht="15.75" customHeight="1">
      <c r="B948" s="117"/>
      <c r="D948" s="123"/>
      <c r="F948" s="125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</row>
    <row r="949" spans="2:82" ht="15.75" customHeight="1">
      <c r="B949" s="117"/>
      <c r="D949" s="123"/>
      <c r="F949" s="125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</row>
    <row r="950" spans="2:82" ht="15.75" customHeight="1">
      <c r="B950" s="117"/>
      <c r="D950" s="123"/>
      <c r="F950" s="125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</row>
    <row r="951" spans="2:82" ht="15.75" customHeight="1">
      <c r="B951" s="117"/>
      <c r="D951" s="123"/>
      <c r="F951" s="125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</row>
    <row r="952" spans="2:82" ht="15.75" customHeight="1">
      <c r="B952" s="117"/>
      <c r="D952" s="123"/>
      <c r="F952" s="125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</row>
    <row r="953" spans="2:82" ht="15.75" customHeight="1">
      <c r="B953" s="117"/>
      <c r="D953" s="123"/>
      <c r="F953" s="125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</row>
    <row r="954" spans="2:82" ht="15.75" customHeight="1">
      <c r="B954" s="117"/>
      <c r="D954" s="123"/>
      <c r="F954" s="125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</row>
    <row r="955" spans="2:82" ht="15.75" customHeight="1">
      <c r="B955" s="117"/>
      <c r="D955" s="123"/>
      <c r="F955" s="125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</row>
    <row r="956" spans="2:82" ht="15.75" customHeight="1">
      <c r="B956" s="117"/>
      <c r="D956" s="123"/>
      <c r="F956" s="125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</row>
    <row r="957" spans="2:82" ht="15.75" customHeight="1">
      <c r="B957" s="117"/>
      <c r="D957" s="123"/>
      <c r="F957" s="125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</row>
    <row r="958" spans="2:82" ht="15.75" customHeight="1">
      <c r="B958" s="117"/>
      <c r="D958" s="123"/>
      <c r="F958" s="125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</row>
    <row r="959" spans="2:82" ht="15.75" customHeight="1">
      <c r="B959" s="117"/>
      <c r="D959" s="123"/>
      <c r="F959" s="125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</row>
    <row r="960" spans="2:82" ht="15.75" customHeight="1">
      <c r="B960" s="117"/>
      <c r="D960" s="123"/>
      <c r="F960" s="125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</row>
    <row r="961" spans="2:82" ht="15.75" customHeight="1">
      <c r="B961" s="117"/>
      <c r="D961" s="123"/>
      <c r="F961" s="125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</row>
    <row r="962" spans="2:82" ht="15.75" customHeight="1">
      <c r="B962" s="117"/>
      <c r="D962" s="123"/>
      <c r="F962" s="125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</row>
    <row r="963" spans="2:82" ht="15.75" customHeight="1">
      <c r="B963" s="117"/>
      <c r="D963" s="123"/>
      <c r="F963" s="125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</row>
    <row r="964" spans="2:82" ht="15.75" customHeight="1">
      <c r="B964" s="117"/>
      <c r="D964" s="123"/>
      <c r="F964" s="125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</row>
    <row r="965" spans="2:82" ht="15.75" customHeight="1">
      <c r="B965" s="117"/>
      <c r="D965" s="123"/>
      <c r="F965" s="125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</row>
    <row r="966" spans="2:82" ht="15.75" customHeight="1">
      <c r="B966" s="117"/>
      <c r="D966" s="123"/>
      <c r="F966" s="125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</row>
    <row r="967" spans="2:82" ht="15.75" customHeight="1">
      <c r="B967" s="117"/>
      <c r="D967" s="123"/>
      <c r="F967" s="125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</row>
    <row r="968" spans="2:82" ht="15.75" customHeight="1">
      <c r="B968" s="117"/>
      <c r="D968" s="123"/>
      <c r="F968" s="125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</row>
    <row r="969" spans="2:82" ht="15.75" customHeight="1">
      <c r="B969" s="117"/>
      <c r="D969" s="123"/>
      <c r="F969" s="125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</row>
    <row r="970" spans="2:82" ht="15.75" customHeight="1">
      <c r="B970" s="117"/>
      <c r="D970" s="123"/>
      <c r="F970" s="125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</row>
    <row r="971" spans="2:82" ht="15.75" customHeight="1">
      <c r="B971" s="117"/>
      <c r="D971" s="123"/>
      <c r="F971" s="125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</row>
    <row r="972" spans="2:82" ht="15.75" customHeight="1">
      <c r="B972" s="117"/>
      <c r="D972" s="123"/>
      <c r="F972" s="125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</row>
    <row r="973" spans="2:82" ht="15.75" customHeight="1">
      <c r="B973" s="117"/>
      <c r="D973" s="123"/>
      <c r="F973" s="125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</row>
    <row r="974" spans="2:82" ht="15.75" customHeight="1">
      <c r="B974" s="117"/>
      <c r="D974" s="123"/>
      <c r="F974" s="125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</row>
    <row r="975" spans="2:82" ht="15.75" customHeight="1">
      <c r="B975" s="117"/>
      <c r="D975" s="123"/>
      <c r="F975" s="125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</row>
    <row r="976" spans="2:82" ht="15.75" customHeight="1">
      <c r="B976" s="117"/>
      <c r="D976" s="123"/>
      <c r="F976" s="125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</row>
    <row r="977" spans="2:82" ht="15.75" customHeight="1">
      <c r="B977" s="117"/>
      <c r="D977" s="123"/>
      <c r="F977" s="125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</row>
    <row r="978" spans="2:82" ht="15.75" customHeight="1">
      <c r="B978" s="117"/>
      <c r="D978" s="123"/>
      <c r="F978" s="125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</row>
    <row r="979" spans="2:82" ht="15.75" customHeight="1">
      <c r="B979" s="117"/>
      <c r="D979" s="123"/>
      <c r="F979" s="125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</row>
    <row r="980" spans="2:82" ht="15.75" customHeight="1">
      <c r="B980" s="117"/>
      <c r="D980" s="123"/>
      <c r="F980" s="125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</row>
    <row r="981" spans="2:82" ht="15.75" customHeight="1">
      <c r="B981" s="117"/>
      <c r="D981" s="123"/>
      <c r="F981" s="125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</row>
    <row r="982" spans="2:82" ht="15.75" customHeight="1">
      <c r="B982" s="117"/>
      <c r="D982" s="123"/>
      <c r="F982" s="125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</row>
    <row r="983" spans="2:82" ht="15.75" customHeight="1">
      <c r="B983" s="117"/>
      <c r="D983" s="123"/>
      <c r="F983" s="125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</row>
    <row r="984" spans="2:82" ht="15.75" customHeight="1">
      <c r="B984" s="117"/>
      <c r="D984" s="123"/>
      <c r="F984" s="125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</row>
    <row r="985" spans="2:82" ht="15.75" customHeight="1">
      <c r="B985" s="117"/>
      <c r="D985" s="123"/>
      <c r="F985" s="125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</row>
    <row r="986" spans="2:82" ht="15.75" customHeight="1">
      <c r="B986" s="117"/>
      <c r="D986" s="123"/>
      <c r="F986" s="125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</row>
    <row r="987" spans="2:82" ht="15.75" customHeight="1">
      <c r="B987" s="117"/>
      <c r="D987" s="123"/>
      <c r="F987" s="125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</row>
    <row r="988" spans="2:82" ht="15.75" customHeight="1">
      <c r="B988" s="117"/>
      <c r="D988" s="123"/>
      <c r="F988" s="125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</row>
    <row r="989" spans="2:82" ht="15.75" customHeight="1">
      <c r="B989" s="117"/>
      <c r="D989" s="123"/>
      <c r="F989" s="125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</row>
    <row r="990" spans="2:82" ht="15.75" customHeight="1">
      <c r="B990" s="117"/>
      <c r="D990" s="123"/>
      <c r="F990" s="125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</row>
    <row r="991" spans="2:82" ht="15.75" customHeight="1">
      <c r="B991" s="117"/>
      <c r="D991" s="123"/>
      <c r="F991" s="125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</row>
    <row r="992" spans="2:82" ht="15.75" customHeight="1">
      <c r="B992" s="117"/>
      <c r="D992" s="123"/>
      <c r="F992" s="125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</row>
    <row r="993" spans="2:82" ht="15.75" customHeight="1">
      <c r="B993" s="117"/>
      <c r="D993" s="123"/>
      <c r="F993" s="125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</row>
    <row r="994" spans="2:82" ht="15.75" customHeight="1">
      <c r="B994" s="117"/>
      <c r="D994" s="123"/>
      <c r="F994" s="125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</row>
    <row r="995" spans="2:82" ht="15.75" customHeight="1">
      <c r="B995" s="117"/>
      <c r="D995" s="123"/>
      <c r="F995" s="125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</row>
    <row r="996" spans="2:82" ht="15.75" customHeight="1">
      <c r="B996" s="117"/>
      <c r="D996" s="123"/>
      <c r="F996" s="125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</row>
    <row r="997" spans="2:82" ht="15.75" customHeight="1">
      <c r="B997" s="117"/>
      <c r="D997" s="123"/>
      <c r="F997" s="125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</row>
    <row r="998" spans="2:82" ht="15.75" customHeight="1">
      <c r="B998" s="117"/>
      <c r="D998" s="123"/>
      <c r="F998" s="125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</row>
    <row r="999" spans="2:82" ht="15.75" customHeight="1">
      <c r="B999" s="117"/>
      <c r="D999" s="123"/>
      <c r="F999" s="125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</row>
    <row r="1000" spans="2:82" ht="15.75" customHeight="1">
      <c r="B1000" s="117"/>
      <c r="D1000" s="123"/>
      <c r="F1000" s="125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</row>
    <row r="1001" spans="2:82" ht="15.75" customHeight="1">
      <c r="B1001" s="117"/>
      <c r="D1001" s="123"/>
      <c r="F1001" s="125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</row>
    <row r="1002" spans="2:82" ht="15.75" customHeight="1">
      <c r="B1002" s="117"/>
      <c r="D1002" s="123"/>
      <c r="F1002" s="125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</row>
    <row r="1003" spans="2:82" ht="15.75" customHeight="1">
      <c r="B1003" s="117"/>
      <c r="D1003" s="123"/>
      <c r="F1003" s="125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</row>
    <row r="1004" spans="2:82" ht="15.75" customHeight="1">
      <c r="B1004" s="117"/>
      <c r="D1004" s="123"/>
      <c r="F1004" s="125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</row>
    <row r="1005" spans="2:82" ht="15.75" customHeight="1">
      <c r="B1005" s="117"/>
      <c r="D1005" s="123"/>
      <c r="F1005" s="125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</row>
    <row r="1006" spans="2:82" ht="15.75" customHeight="1">
      <c r="B1006" s="117"/>
      <c r="D1006" s="123"/>
      <c r="F1006" s="125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</row>
    <row r="1007" spans="2:82" ht="15.75" customHeight="1">
      <c r="B1007" s="117"/>
      <c r="D1007" s="123"/>
      <c r="F1007" s="125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</row>
    <row r="1008" spans="2:82" ht="15.75" customHeight="1">
      <c r="B1008" s="117"/>
      <c r="D1008" s="123"/>
      <c r="F1008" s="125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</row>
    <row r="1009" spans="2:82" ht="15.75" customHeight="1">
      <c r="B1009" s="117"/>
      <c r="D1009" s="123"/>
      <c r="F1009" s="125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</row>
    <row r="1010" spans="2:82" ht="15.75" customHeight="1">
      <c r="B1010" s="117"/>
      <c r="D1010" s="123"/>
      <c r="F1010" s="125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</row>
    <row r="1011" spans="2:82" ht="15.75" customHeight="1">
      <c r="B1011" s="117"/>
      <c r="D1011" s="123"/>
      <c r="F1011" s="125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</row>
    <row r="1012" spans="2:82" ht="15.75" customHeight="1">
      <c r="B1012" s="117"/>
      <c r="D1012" s="123"/>
      <c r="F1012" s="125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</row>
    <row r="1013" spans="2:82" ht="15.75" customHeight="1">
      <c r="B1013" s="117"/>
      <c r="D1013" s="123"/>
      <c r="F1013" s="125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</row>
    <row r="1014" spans="2:82" ht="15.75" customHeight="1">
      <c r="B1014" s="117"/>
      <c r="D1014" s="123"/>
      <c r="F1014" s="125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</row>
    <row r="1015" spans="2:82" ht="15.75" customHeight="1">
      <c r="B1015" s="117"/>
      <c r="D1015" s="123"/>
      <c r="F1015" s="125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</row>
    <row r="1016" spans="2:82" ht="15.75" customHeight="1">
      <c r="B1016" s="117"/>
      <c r="D1016" s="123"/>
      <c r="F1016" s="125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</row>
    <row r="1017" spans="2:82" ht="15.75" customHeight="1">
      <c r="B1017" s="117"/>
      <c r="D1017" s="123"/>
      <c r="F1017" s="125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</row>
    <row r="1018" spans="2:82" ht="15.75" customHeight="1">
      <c r="B1018" s="117"/>
      <c r="D1018" s="123"/>
      <c r="F1018" s="125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</row>
    <row r="1019" spans="2:82" ht="15.75" customHeight="1">
      <c r="B1019" s="117"/>
      <c r="D1019" s="123"/>
      <c r="F1019" s="125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</row>
    <row r="1020" spans="2:82" ht="15.75" customHeight="1">
      <c r="B1020" s="117"/>
      <c r="D1020" s="123"/>
      <c r="F1020" s="125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</row>
    <row r="1021" spans="2:82" ht="15.75" customHeight="1">
      <c r="B1021" s="117"/>
      <c r="D1021" s="123"/>
      <c r="F1021" s="125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</row>
    <row r="1022" spans="2:82" ht="15.75" customHeight="1">
      <c r="B1022" s="117"/>
      <c r="D1022" s="123"/>
      <c r="F1022" s="125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</row>
    <row r="1023" spans="2:82" ht="15.75" customHeight="1">
      <c r="B1023" s="117"/>
      <c r="D1023" s="123"/>
      <c r="F1023" s="125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</row>
    <row r="1024" spans="2:82" ht="15.75" customHeight="1">
      <c r="B1024" s="117"/>
      <c r="D1024" s="123"/>
      <c r="F1024" s="125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</row>
    <row r="1025" spans="2:82" ht="15.75" customHeight="1">
      <c r="B1025" s="117"/>
      <c r="D1025" s="123"/>
      <c r="F1025" s="125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</row>
    <row r="1026" spans="2:82" ht="15.75" customHeight="1">
      <c r="B1026" s="117"/>
      <c r="D1026" s="123"/>
      <c r="F1026" s="125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</row>
    <row r="1027" spans="2:82" ht="15.75" customHeight="1">
      <c r="B1027" s="117"/>
      <c r="D1027" s="123"/>
      <c r="F1027" s="125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</row>
    <row r="1028" spans="2:82" ht="15.75" customHeight="1">
      <c r="B1028" s="117"/>
      <c r="D1028" s="123"/>
      <c r="F1028" s="125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</row>
    <row r="1029" spans="2:82" ht="15.75" customHeight="1">
      <c r="B1029" s="117"/>
      <c r="D1029" s="123"/>
      <c r="F1029" s="125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</row>
    <row r="1030" spans="2:82" ht="15.75" customHeight="1">
      <c r="B1030" s="117"/>
      <c r="D1030" s="123"/>
      <c r="F1030" s="125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</row>
    <row r="1031" spans="2:82" ht="15.75" customHeight="1">
      <c r="B1031" s="117"/>
      <c r="D1031" s="123"/>
      <c r="F1031" s="125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</row>
    <row r="1032" spans="2:82" ht="15.75" customHeight="1">
      <c r="B1032" s="117"/>
      <c r="D1032" s="123"/>
      <c r="F1032" s="125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</row>
    <row r="1033" spans="2:82" ht="15.75" customHeight="1">
      <c r="B1033" s="117"/>
      <c r="D1033" s="123"/>
      <c r="F1033" s="125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</row>
    <row r="1034" spans="2:82" ht="15.75" customHeight="1">
      <c r="B1034" s="117"/>
      <c r="D1034" s="123"/>
      <c r="F1034" s="125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</row>
    <row r="1035" spans="2:82" ht="15.75" customHeight="1">
      <c r="B1035" s="117"/>
      <c r="D1035" s="123"/>
      <c r="F1035" s="125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</row>
    <row r="1036" spans="2:82" ht="15.75" customHeight="1">
      <c r="B1036" s="117"/>
      <c r="D1036" s="123"/>
      <c r="F1036" s="125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</row>
    <row r="1037" spans="2:82" ht="15.75" customHeight="1">
      <c r="B1037" s="117"/>
      <c r="D1037" s="123"/>
      <c r="F1037" s="125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</row>
    <row r="1038" spans="2:82" ht="15.75" customHeight="1">
      <c r="B1038" s="117"/>
      <c r="D1038" s="123"/>
      <c r="F1038" s="125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</row>
    <row r="1039" spans="2:82" ht="15.75" customHeight="1">
      <c r="B1039" s="117"/>
      <c r="D1039" s="123"/>
      <c r="F1039" s="125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</row>
    <row r="1040" spans="2:82" ht="15.75" customHeight="1">
      <c r="B1040" s="117"/>
      <c r="D1040" s="123"/>
      <c r="F1040" s="125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</row>
    <row r="1041" spans="2:82" ht="15.75" customHeight="1">
      <c r="B1041" s="117"/>
      <c r="D1041" s="123"/>
      <c r="F1041" s="125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</row>
    <row r="1042" spans="2:82" ht="15.75" customHeight="1">
      <c r="B1042" s="117"/>
      <c r="D1042" s="123"/>
      <c r="F1042" s="125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</row>
    <row r="1043" spans="2:82" ht="15.75" customHeight="1">
      <c r="B1043" s="117"/>
      <c r="D1043" s="123"/>
      <c r="F1043" s="125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</row>
    <row r="1044" spans="2:82" ht="15.75" customHeight="1">
      <c r="B1044" s="117"/>
      <c r="D1044" s="123"/>
      <c r="F1044" s="125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</row>
    <row r="1045" spans="2:82" ht="15.75" customHeight="1">
      <c r="B1045" s="117"/>
      <c r="D1045" s="123"/>
      <c r="F1045" s="125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</row>
    <row r="1046" spans="2:82" ht="15.75" customHeight="1">
      <c r="B1046" s="117"/>
      <c r="D1046" s="123"/>
      <c r="F1046" s="125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</row>
    <row r="1047" spans="2:82" ht="15.75" customHeight="1">
      <c r="B1047" s="117"/>
      <c r="D1047" s="123"/>
      <c r="F1047" s="125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</row>
    <row r="1048" spans="2:82" ht="15.75" customHeight="1">
      <c r="B1048" s="117"/>
      <c r="D1048" s="123"/>
      <c r="F1048" s="125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</row>
    <row r="1049" spans="2:82" ht="15.75" customHeight="1">
      <c r="B1049" s="117"/>
      <c r="D1049" s="123"/>
      <c r="F1049" s="125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</row>
    <row r="1050" spans="2:82" ht="15.75" customHeight="1">
      <c r="B1050" s="117"/>
      <c r="D1050" s="123"/>
      <c r="F1050" s="125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</row>
    <row r="1051" spans="2:82" ht="15.75" customHeight="1">
      <c r="B1051" s="117"/>
      <c r="D1051" s="123"/>
      <c r="F1051" s="125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</row>
    <row r="1052" spans="2:82" ht="15.75" customHeight="1">
      <c r="B1052" s="117"/>
      <c r="D1052" s="123"/>
      <c r="F1052" s="125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</row>
    <row r="1053" spans="2:82" ht="15.75" customHeight="1">
      <c r="B1053" s="117"/>
      <c r="D1053" s="123"/>
      <c r="F1053" s="125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</row>
    <row r="1054" spans="2:82" ht="15.75" customHeight="1">
      <c r="B1054" s="117"/>
      <c r="D1054" s="123"/>
      <c r="F1054" s="125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</row>
    <row r="1055" spans="2:82" ht="15.75" customHeight="1">
      <c r="B1055" s="117"/>
      <c r="D1055" s="123"/>
      <c r="F1055" s="125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</row>
    <row r="1056" spans="2:82" ht="15.75" customHeight="1">
      <c r="B1056" s="117"/>
      <c r="D1056" s="123"/>
      <c r="F1056" s="125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</row>
    <row r="1057" spans="2:82" ht="15.75" customHeight="1">
      <c r="B1057" s="117"/>
      <c r="D1057" s="123"/>
      <c r="F1057" s="125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</row>
    <row r="1058" spans="2:82" ht="15.75" customHeight="1">
      <c r="B1058" s="117"/>
      <c r="D1058" s="123"/>
      <c r="F1058" s="125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</row>
    <row r="1059" spans="2:82" ht="15.75" customHeight="1">
      <c r="B1059" s="117"/>
      <c r="D1059" s="123"/>
      <c r="F1059" s="125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</row>
    <row r="1060" spans="2:82" ht="15.75" customHeight="1">
      <c r="B1060" s="117"/>
      <c r="D1060" s="123"/>
      <c r="F1060" s="125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</row>
    <row r="1061" spans="2:82" ht="15.75" customHeight="1">
      <c r="B1061" s="117"/>
      <c r="D1061" s="123"/>
      <c r="F1061" s="125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</row>
    <row r="1062" spans="2:82" ht="15.75" customHeight="1">
      <c r="B1062" s="117"/>
      <c r="D1062" s="123"/>
      <c r="F1062" s="125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</row>
    <row r="1063" spans="2:82" ht="15.75" customHeight="1">
      <c r="B1063" s="117"/>
      <c r="D1063" s="123"/>
      <c r="F1063" s="125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</row>
    <row r="1064" spans="2:82" ht="15.75" customHeight="1">
      <c r="B1064" s="117"/>
      <c r="D1064" s="123"/>
      <c r="F1064" s="125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</row>
    <row r="1065" spans="2:82" ht="15.75" customHeight="1">
      <c r="B1065" s="117"/>
      <c r="D1065" s="123"/>
      <c r="F1065" s="125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</row>
    <row r="1066" spans="2:82" ht="15.75" customHeight="1">
      <c r="B1066" s="117"/>
      <c r="D1066" s="123"/>
      <c r="F1066" s="125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</row>
    <row r="1067" spans="2:82" ht="15.75" customHeight="1">
      <c r="B1067" s="117"/>
      <c r="D1067" s="123"/>
      <c r="F1067" s="125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</row>
    <row r="1068" spans="2:82" ht="15.75" customHeight="1">
      <c r="B1068" s="117"/>
      <c r="D1068" s="123"/>
      <c r="F1068" s="125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</row>
    <row r="1069" spans="2:82" ht="15.75" customHeight="1">
      <c r="B1069" s="117"/>
      <c r="D1069" s="123"/>
      <c r="F1069" s="125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</row>
    <row r="1070" spans="2:82" ht="15.75" customHeight="1">
      <c r="B1070" s="117"/>
      <c r="D1070" s="123"/>
      <c r="F1070" s="125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</row>
    <row r="1071" spans="2:82" ht="15.75" customHeight="1">
      <c r="B1071" s="117"/>
      <c r="D1071" s="123"/>
      <c r="F1071" s="125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</row>
    <row r="1072" spans="2:82" ht="15.75" customHeight="1">
      <c r="B1072" s="117"/>
      <c r="D1072" s="123"/>
      <c r="F1072" s="125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</row>
    <row r="1073" spans="2:82" ht="15.75" customHeight="1">
      <c r="B1073" s="117"/>
      <c r="D1073" s="123"/>
      <c r="F1073" s="125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</row>
    <row r="1074" spans="2:82" ht="15.75" customHeight="1">
      <c r="B1074" s="117"/>
      <c r="D1074" s="123"/>
      <c r="F1074" s="125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</row>
    <row r="1075" spans="2:82" ht="15.75" customHeight="1">
      <c r="B1075" s="117"/>
      <c r="D1075" s="123"/>
      <c r="F1075" s="125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</row>
    <row r="1076" spans="2:82" ht="15.75" customHeight="1">
      <c r="B1076" s="117"/>
      <c r="D1076" s="123"/>
      <c r="F1076" s="125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</row>
    <row r="1077" spans="2:82" ht="15.75" customHeight="1">
      <c r="B1077" s="117"/>
      <c r="D1077" s="123"/>
      <c r="F1077" s="125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</row>
    <row r="1078" spans="2:82" ht="15.75" customHeight="1">
      <c r="B1078" s="117"/>
      <c r="D1078" s="123"/>
      <c r="F1078" s="125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</row>
    <row r="1079" spans="2:82" ht="15.75" customHeight="1">
      <c r="B1079" s="117"/>
      <c r="D1079" s="123"/>
      <c r="F1079" s="125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</row>
    <row r="1080" spans="2:82" ht="15.75" customHeight="1">
      <c r="B1080" s="117"/>
      <c r="D1080" s="123"/>
      <c r="F1080" s="125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</row>
    <row r="1081" spans="2:82" ht="15.75" customHeight="1">
      <c r="B1081" s="117"/>
      <c r="D1081" s="123"/>
      <c r="F1081" s="125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</row>
    <row r="1082" spans="2:82" ht="15.75" customHeight="1">
      <c r="B1082" s="117"/>
      <c r="D1082" s="123"/>
      <c r="F1082" s="125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</row>
    <row r="1083" spans="2:82" ht="15.75" customHeight="1">
      <c r="B1083" s="117"/>
      <c r="D1083" s="123"/>
      <c r="F1083" s="125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</row>
    <row r="1084" spans="2:82" ht="15.75" customHeight="1">
      <c r="B1084" s="117"/>
      <c r="D1084" s="123"/>
      <c r="F1084" s="125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</row>
    <row r="1085" spans="2:82" ht="15.75" customHeight="1">
      <c r="B1085" s="117"/>
      <c r="D1085" s="123"/>
      <c r="F1085" s="125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</row>
    <row r="1086" spans="2:82" ht="15.75" customHeight="1">
      <c r="B1086" s="117"/>
      <c r="D1086" s="123"/>
      <c r="F1086" s="125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</row>
    <row r="1087" spans="2:82" ht="15.75" customHeight="1">
      <c r="B1087" s="117"/>
      <c r="D1087" s="123"/>
      <c r="F1087" s="125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</row>
    <row r="1088" spans="2:82" ht="15.75" customHeight="1">
      <c r="F1088" s="125"/>
    </row>
  </sheetData>
  <sheetProtection algorithmName="SHA-512" hashValue="J1KbhkR6axNLTQSRYsEcEQzOO/vYgIoXyUa9Phqlvy1BWS1EEPJg6ZJ6HrnCHXAffjPJ+zwVZJ1R3zGUvWEHAQ==" saltValue="cm9avW6odK4nPrjBWPConQ==" spinCount="100000" sheet="1" objects="1" scenarios="1"/>
  <pageMargins left="0.7" right="0.7" top="0.75" bottom="0.75" header="0" footer="0"/>
  <pageSetup orientation="landscape"/>
  <customProperties>
    <customPr name="QAA_DRILLPATH_NOD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WorkbookDrillPathInfo xmlns:xsd="http://www.w3.org/2001/XMLSchema" xmlns:xsi="http://www.w3.org/2001/XMLSchema-instance" xmlns="http://www.infor.com/qaa/DrillPath">
  <CurrentDrillPath>
    <DrillPathNode AnalysisType="NONE" Id="05d796bd-f0ed-4cdd-9510-b4fe61177cef" Name="說明" HandleSummaryReportOnly="false">
      <SuppressZero>false</SuppressZero>
      <Children/>
    </DrillPathNode>
    <DrillPathNode AnalysisType="NONE" Id="3761e506-cdd7-44ea-ab84-57d18029f914" Name="簡易" HandleSummaryReportOnly="false">
      <SuppressZero>false</SuppressZero>
      <Children/>
    </DrillPathNode>
    <DrillPathNode AnalysisType="NONE" Id="231192d0-0327-4ade-946b-20cae7064527" Name="進階" HandleSummaryReportOnly="false">
      <SuppressZero>false</SuppressZero>
      <Children/>
    </DrillPathNode>
    <DrillPathNode AnalysisType="NONE" Id="0dcbb8c9-396c-47d5-b8c1-5a7a452c3867" Name="Index" HandleSummaryReportOnly="false">
      <SuppressZero>false</SuppressZero>
      <Children/>
    </DrillPathNode>
    <DrillPathNode AnalysisType="NONE" Id="f37e4dd9-6a63-4e14-8f32-5c8bb3224cdf" Name="Bowtie Premium Table" HandleSummaryReportOnly="false">
      <SuppressZero>false</SuppressZero>
      <Children/>
    </DrillPathNode>
  </CurrentDrillPath>
  <SavedDrillPath/>
</WorkbookDrillPathInfo>
</file>

<file path=customXml/itemProps1.xml><?xml version="1.0" encoding="utf-8"?>
<ds:datastoreItem xmlns:ds="http://schemas.openxmlformats.org/officeDocument/2006/customXml" ds:itemID="{F8315779-0146-42D7-BE23-61EB18DA44E3}">
  <ds:schemaRefs>
    <ds:schemaRef ds:uri="http://www.w3.org/2001/XMLSchema"/>
    <ds:schemaRef ds:uri="http://www.infor.com/qaa/DrillPath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</vt:i4>
      </vt:variant>
    </vt:vector>
  </HeadingPairs>
  <TitlesOfParts>
    <vt:vector size="28" baseType="lpstr">
      <vt:lpstr>說明</vt:lpstr>
      <vt:lpstr>簡易</vt:lpstr>
      <vt:lpstr>進階</vt:lpstr>
      <vt:lpstr>Index</vt:lpstr>
      <vt:lpstr>Bowtie Premium Table</vt:lpstr>
      <vt:lpstr>Computation_Premium_簡易</vt:lpstr>
      <vt:lpstr>Computation_Premium_進階</vt:lpstr>
      <vt:lpstr>adv.attained_age_policy_year</vt:lpstr>
      <vt:lpstr>adv.currency</vt:lpstr>
      <vt:lpstr>adv.expected_realisation_rate</vt:lpstr>
      <vt:lpstr>adv.expected_return</vt:lpstr>
      <vt:lpstr>adv.gender</vt:lpstr>
      <vt:lpstr>adv.issue_age</vt:lpstr>
      <vt:lpstr>adv.payment_period</vt:lpstr>
      <vt:lpstr>adv.policy_year</vt:lpstr>
      <vt:lpstr>adv.premium</vt:lpstr>
      <vt:lpstr>adv.SA</vt:lpstr>
      <vt:lpstr>adv.smoker</vt:lpstr>
      <vt:lpstr>simp.currency</vt:lpstr>
      <vt:lpstr>simp.expected_realisation_input</vt:lpstr>
      <vt:lpstr>simp.expected_realisation_rate</vt:lpstr>
      <vt:lpstr>simp.expected_return</vt:lpstr>
      <vt:lpstr>simp.gender</vt:lpstr>
      <vt:lpstr>simp.issue_age</vt:lpstr>
      <vt:lpstr>simp.payment_period</vt:lpstr>
      <vt:lpstr>simp.premium</vt:lpstr>
      <vt:lpstr>simp.SA</vt:lpstr>
      <vt:lpstr>simp.smoker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Robert.Xu</dc:creator>
  <cp:lastModifiedBy>Robert Xu</cp:lastModifiedBy>
  <dcterms:created xsi:type="dcterms:W3CDTF">2024-04-24T13:36:26Z</dcterms:created>
  <dcterms:modified xsi:type="dcterms:W3CDTF">2024-09-02T06:54:57Z</dcterms:modified>
</cp:coreProperties>
</file>